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odr\OneDrive\Escritorio\2022.RSCII\"/>
    </mc:Choice>
  </mc:AlternateContent>
  <xr:revisionPtr revIDLastSave="0" documentId="8_{92867518-5AD8-4399-A797-8DF9480E2827}" xr6:coauthVersionLast="47" xr6:coauthVersionMax="47" xr10:uidLastSave="{00000000-0000-0000-0000-000000000000}"/>
  <bookViews>
    <workbookView xWindow="-120" yWindow="-120" windowWidth="29040" windowHeight="15720" xr2:uid="{38F20A6A-7FD5-A644-8016-22CAC44AE1AF}"/>
  </bookViews>
  <sheets>
    <sheet name="Estado de cuenta" sheetId="1" r:id="rId1"/>
  </sheets>
  <definedNames>
    <definedName name="_xlnm.Print_Titles" localSheetId="0">'Estado de cuenta'!$4:$4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2" i="1" l="1"/>
  <c r="D325" i="1"/>
  <c r="D320" i="1"/>
  <c r="D314" i="1"/>
  <c r="D326" i="1"/>
  <c r="D299" i="1"/>
  <c r="D293" i="1"/>
  <c r="D292" i="1"/>
  <c r="D305" i="1"/>
  <c r="D266" i="1"/>
  <c r="D280" i="1"/>
  <c r="D278" i="1"/>
  <c r="D274" i="1"/>
  <c r="D248" i="1"/>
  <c r="D244" i="1"/>
  <c r="D246" i="1"/>
  <c r="D242" i="1"/>
  <c r="D210" i="1"/>
  <c r="D233" i="1"/>
  <c r="D201" i="1"/>
  <c r="D206" i="1"/>
  <c r="D209" i="1"/>
  <c r="D168" i="1"/>
  <c r="D160" i="1"/>
  <c r="D164" i="1"/>
  <c r="D112" i="1"/>
  <c r="D119" i="1"/>
  <c r="D125" i="1"/>
  <c r="D32" i="1"/>
  <c r="D28" i="1"/>
  <c r="D26" i="1"/>
  <c r="D24" i="1"/>
  <c r="D17" i="1"/>
  <c r="D45" i="1"/>
  <c r="D14" i="1"/>
  <c r="D47" i="1"/>
  <c r="D72" i="1"/>
  <c r="D96" i="1"/>
  <c r="D91" i="1"/>
  <c r="D90" i="1"/>
  <c r="D110" i="1"/>
  <c r="D85" i="1"/>
  <c r="D65" i="1"/>
  <c r="D74" i="1"/>
  <c r="D55" i="1"/>
  <c r="D50" i="1"/>
  <c r="D60" i="1"/>
  <c r="C337" i="1"/>
  <c r="D349" i="1" l="1"/>
  <c r="D166" i="1"/>
  <c r="D121" i="1"/>
  <c r="C170" i="1"/>
  <c r="C135" i="1"/>
  <c r="C143" i="1"/>
  <c r="C287" i="1"/>
  <c r="C227" i="1"/>
  <c r="C165" i="1"/>
  <c r="C56" i="1"/>
  <c r="D34" i="1"/>
  <c r="C83" i="1"/>
  <c r="C31" i="1"/>
  <c r="C19" i="1"/>
  <c r="C349" i="1" s="1"/>
  <c r="D350" i="1" l="1"/>
</calcChain>
</file>

<file path=xl/sharedStrings.xml><?xml version="1.0" encoding="utf-8"?>
<sst xmlns="http://schemas.openxmlformats.org/spreadsheetml/2006/main" count="1384" uniqueCount="366">
  <si>
    <t>Administración Santa Cecilia 2</t>
  </si>
  <si>
    <t xml:space="preserve">Estado de Cuenta </t>
  </si>
  <si>
    <t>JULIO DE 2021</t>
  </si>
  <si>
    <t>Detalle</t>
  </si>
  <si>
    <t xml:space="preserve">Concepto </t>
  </si>
  <si>
    <t>MONTO EGRESO</t>
  </si>
  <si>
    <t>MONTO INGRESO</t>
  </si>
  <si>
    <t>CL</t>
  </si>
  <si>
    <t>NOMBRE</t>
  </si>
  <si>
    <t xml:space="preserve">Clasificación </t>
  </si>
  <si>
    <t>Columna1</t>
  </si>
  <si>
    <t xml:space="preserve">Fecha </t>
  </si>
  <si>
    <t>FONDO DE RESERVA ENERO 2020</t>
  </si>
  <si>
    <t>E1</t>
  </si>
  <si>
    <t>Administración 20??-2020</t>
  </si>
  <si>
    <t>A - RESERVA</t>
  </si>
  <si>
    <t>ENTREGA ADMINISTRACION ANTERIOR</t>
  </si>
  <si>
    <t>Administración 2020-2021</t>
  </si>
  <si>
    <t>A - SALDO ANTERIOR</t>
  </si>
  <si>
    <t>Cuota de renta de SUM</t>
  </si>
  <si>
    <t>EXC50</t>
  </si>
  <si>
    <t>Casa 50</t>
  </si>
  <si>
    <t>SUM</t>
  </si>
  <si>
    <t>Depósito por renta de SUM</t>
  </si>
  <si>
    <t>Vigilancia 2da Quicena</t>
  </si>
  <si>
    <t>V1</t>
  </si>
  <si>
    <t>ZCUVER</t>
  </si>
  <si>
    <t>Agua hidratar personal de servicio</t>
  </si>
  <si>
    <t>R1</t>
  </si>
  <si>
    <t xml:space="preserve">Vigilante Alejandro </t>
  </si>
  <si>
    <t>CONSUMIBLES y MANTENIMIENTO GENERAL</t>
  </si>
  <si>
    <t xml:space="preserve">Refacciones plomería Baños Salón </t>
  </si>
  <si>
    <t>R2</t>
  </si>
  <si>
    <t>Magovi</t>
  </si>
  <si>
    <t>Reparación Horno de microondas</t>
  </si>
  <si>
    <t>R3</t>
  </si>
  <si>
    <t>Grupo Monyohu</t>
  </si>
  <si>
    <t>Cuotas JULIO pagadas</t>
  </si>
  <si>
    <t>EXC</t>
  </si>
  <si>
    <t>Ver relación de pagos</t>
  </si>
  <si>
    <t>Cuotas de mantenimiento</t>
  </si>
  <si>
    <t>Cuotas anticipadas pagadas</t>
  </si>
  <si>
    <t xml:space="preserve">Empaques de baño caseta </t>
  </si>
  <si>
    <t>R4</t>
  </si>
  <si>
    <t>Ferretería Arandas</t>
  </si>
  <si>
    <t xml:space="preserve">Pago Luz </t>
  </si>
  <si>
    <t>CFE</t>
  </si>
  <si>
    <t>Reintegro de Depósito renta SUM</t>
  </si>
  <si>
    <t>Mantenimiento Semanal</t>
  </si>
  <si>
    <t>Orlando (Raúl)</t>
  </si>
  <si>
    <t xml:space="preserve">Papelería, hojas </t>
  </si>
  <si>
    <t>R6</t>
  </si>
  <si>
    <t>Office Deppot</t>
  </si>
  <si>
    <t>Pago agua caseta 0.  3666</t>
  </si>
  <si>
    <t>OPDAPAS</t>
  </si>
  <si>
    <t>Pago agua línea 1 .  66621</t>
  </si>
  <si>
    <t>Pago agua línea 2  .66622</t>
  </si>
  <si>
    <t xml:space="preserve">Teléfono e Internet </t>
  </si>
  <si>
    <t>TELMEX</t>
  </si>
  <si>
    <t>Corte de pasto 1ero</t>
  </si>
  <si>
    <t>Orlando</t>
  </si>
  <si>
    <t xml:space="preserve">Papeleria, Cartuchos </t>
  </si>
  <si>
    <t>R9</t>
  </si>
  <si>
    <t>Office Max</t>
  </si>
  <si>
    <t>Gas Natural</t>
  </si>
  <si>
    <t>NATURGY</t>
  </si>
  <si>
    <t>R5</t>
  </si>
  <si>
    <t>Vigilante Juan</t>
  </si>
  <si>
    <t>Vigilancia 1ra Quicena</t>
  </si>
  <si>
    <t>V2</t>
  </si>
  <si>
    <t xml:space="preserve">Orquillaas </t>
  </si>
  <si>
    <t>R10</t>
  </si>
  <si>
    <t>Ferretería Cuahutemoc</t>
  </si>
  <si>
    <t xml:space="preserve">Reacomodo de pantallas </t>
  </si>
  <si>
    <t>V4</t>
  </si>
  <si>
    <t>Corte de pasto 2do</t>
  </si>
  <si>
    <t>Limpiadores y Papel de baño</t>
  </si>
  <si>
    <t>R7</t>
  </si>
  <si>
    <t xml:space="preserve">Soriana </t>
  </si>
  <si>
    <t>Papelería, marcadores</t>
  </si>
  <si>
    <t>R8</t>
  </si>
  <si>
    <t>Garís</t>
  </si>
  <si>
    <t>V3</t>
  </si>
  <si>
    <t>R11</t>
  </si>
  <si>
    <t xml:space="preserve">Vigilante Juan </t>
  </si>
  <si>
    <t>Cuotas AGOSTO pagadas</t>
  </si>
  <si>
    <t>Recolección de basura - extraordinario</t>
  </si>
  <si>
    <t>R12</t>
  </si>
  <si>
    <t>R13</t>
  </si>
  <si>
    <t>R15</t>
  </si>
  <si>
    <t>Vigilante</t>
  </si>
  <si>
    <t>Cuotas SEPTIEMBRE pagadas</t>
  </si>
  <si>
    <t xml:space="preserve">hidrosucción drenaje </t>
  </si>
  <si>
    <t>R14</t>
  </si>
  <si>
    <t>V5</t>
  </si>
  <si>
    <t>R16</t>
  </si>
  <si>
    <t>EXC35</t>
  </si>
  <si>
    <t>Casa 35</t>
  </si>
  <si>
    <t xml:space="preserve">  </t>
  </si>
  <si>
    <t>V6</t>
  </si>
  <si>
    <t>Insumos Personal de Servicio</t>
  </si>
  <si>
    <t>R19</t>
  </si>
  <si>
    <t>Farmacia GDL</t>
  </si>
  <si>
    <t>Cuotas OCTUBRE pagadas</t>
  </si>
  <si>
    <t>Luminaria 1</t>
  </si>
  <si>
    <t>R17</t>
  </si>
  <si>
    <t>DISTEMEX</t>
  </si>
  <si>
    <t>Luminaria 2</t>
  </si>
  <si>
    <t>R18</t>
  </si>
  <si>
    <t xml:space="preserve">pintura y utencilios </t>
  </si>
  <si>
    <t>R20</t>
  </si>
  <si>
    <t>COMEX</t>
  </si>
  <si>
    <t>R21</t>
  </si>
  <si>
    <t>ELECTRICISTA</t>
  </si>
  <si>
    <t>DECORACIONES NOV / DIC</t>
  </si>
  <si>
    <t>R22</t>
  </si>
  <si>
    <t xml:space="preserve">TELAS PARISINA </t>
  </si>
  <si>
    <t>V7</t>
  </si>
  <si>
    <t>Corte de pasto ÚNICO</t>
  </si>
  <si>
    <t>J1</t>
  </si>
  <si>
    <t>J2</t>
  </si>
  <si>
    <t xml:space="preserve">herbicida natural </t>
  </si>
  <si>
    <t>R23</t>
  </si>
  <si>
    <t>R24</t>
  </si>
  <si>
    <t>convivencia dia de dulces y disfraces (pan)</t>
  </si>
  <si>
    <t>R25</t>
  </si>
  <si>
    <t>Sra. Carmen (casa 42)</t>
  </si>
  <si>
    <t>convivencia dia de dulces y disfraces (leche, chocolate, desechables)</t>
  </si>
  <si>
    <t>R26</t>
  </si>
  <si>
    <t>Super Compras</t>
  </si>
  <si>
    <t>V8</t>
  </si>
  <si>
    <t>R27</t>
  </si>
  <si>
    <t>camionetita</t>
  </si>
  <si>
    <t xml:space="preserve">Eduardo Bellido </t>
  </si>
  <si>
    <t>Walter Jair Bellido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</si>
  <si>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</si>
  <si>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</si>
  <si>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</si>
  <si>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</si>
  <si>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</si>
  <si>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</si>
  <si>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</si>
  <si>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</si>
  <si>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</si>
  <si>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</si>
  <si>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</si>
  <si>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J3</t>
  </si>
  <si>
    <t>J4</t>
  </si>
  <si>
    <t>J5</t>
  </si>
  <si>
    <t>J6</t>
  </si>
  <si>
    <t>J7</t>
  </si>
  <si>
    <t>J8</t>
  </si>
  <si>
    <t>TOMA OMISA -MULTA</t>
  </si>
  <si>
    <t>TOMA OMISA - 5 AÑOS SERVICIO</t>
  </si>
  <si>
    <t>TOMA OMISA -MANTENER Y CONEXIÓN</t>
  </si>
  <si>
    <t xml:space="preserve">TOMA OMISA -MEDIDOR E INSTALACIÓN </t>
  </si>
  <si>
    <t>TOMA OMISA - MATERIALES TOMA</t>
  </si>
  <si>
    <t xml:space="preserve">TOMA OMISA - FONTANERIA INSTALACIÓN </t>
  </si>
  <si>
    <t>FERRETERIA MÉXICO</t>
  </si>
  <si>
    <t>RUBI</t>
  </si>
  <si>
    <t>TOLUCA RAYON</t>
  </si>
  <si>
    <t>CAMBIO DE CAMARA DAÑADA E INSTALACIÓN</t>
  </si>
  <si>
    <t xml:space="preserve">Reparación de carretilla </t>
  </si>
  <si>
    <t>Novedades MG</t>
  </si>
  <si>
    <t>Refacciones plomería</t>
  </si>
  <si>
    <t>cambio de escusado caseta</t>
  </si>
  <si>
    <t>MG grupo cerámico</t>
  </si>
  <si>
    <t>Cambio de Cableado eléctrico del ingreso al óvalo</t>
  </si>
  <si>
    <t>SBE7</t>
  </si>
  <si>
    <t xml:space="preserve">Fontanero Electricista </t>
  </si>
  <si>
    <t>cinta de gancho</t>
  </si>
  <si>
    <t xml:space="preserve">Renovación Lap Top - caseta </t>
  </si>
  <si>
    <t>Compresor</t>
  </si>
  <si>
    <t xml:space="preserve">Ferretería Independencia </t>
  </si>
  <si>
    <t xml:space="preserve">bolsas p/basura </t>
  </si>
  <si>
    <t>Ferreteria SOTO</t>
  </si>
  <si>
    <t xml:space="preserve">ferreteria </t>
  </si>
  <si>
    <t>Rehabilitación Puerta Principal</t>
  </si>
  <si>
    <t>Pinturas Atenco</t>
  </si>
  <si>
    <t xml:space="preserve">Limpiadores y utencilios </t>
  </si>
  <si>
    <t>Mundo de Madera</t>
  </si>
  <si>
    <t>pilas</t>
  </si>
  <si>
    <t>La Comer</t>
  </si>
  <si>
    <t>microondas</t>
  </si>
  <si>
    <t>Bodega Aurrera</t>
  </si>
  <si>
    <t>Luminarias</t>
  </si>
  <si>
    <t>herrero</t>
  </si>
  <si>
    <t>Sanitizante</t>
  </si>
  <si>
    <t>Pizarrones</t>
  </si>
  <si>
    <t>Walmart</t>
  </si>
  <si>
    <t>bolsas p/basura y guantes</t>
  </si>
  <si>
    <t>Copias</t>
  </si>
  <si>
    <t>Marc Center</t>
  </si>
  <si>
    <t>Herramienta</t>
  </si>
  <si>
    <t>Ferreteria LEON</t>
  </si>
  <si>
    <t>Conos señalética</t>
  </si>
  <si>
    <t>Betterware</t>
  </si>
  <si>
    <t>Cuotas NOVIEMBRE pagadas</t>
  </si>
  <si>
    <t>Cuotas DICIEMBRE pagadas</t>
  </si>
  <si>
    <t>Cuotas ENERO  pagadas</t>
  </si>
  <si>
    <t>Cuotas FEBRERO  pagadas</t>
  </si>
  <si>
    <t>Cuotas MARZO  pagadas</t>
  </si>
  <si>
    <t>Cuotas MARZO RECARGO</t>
  </si>
  <si>
    <t>Cuotas ABRIL  pagadas</t>
  </si>
  <si>
    <t xml:space="preserve">Egreso Total </t>
  </si>
  <si>
    <t>Ingreso Total</t>
  </si>
  <si>
    <t>Total</t>
  </si>
  <si>
    <t xml:space="preserve">TOTAL </t>
  </si>
  <si>
    <t>J9</t>
  </si>
  <si>
    <t>J10</t>
  </si>
  <si>
    <t>J11</t>
  </si>
  <si>
    <t>J12</t>
  </si>
  <si>
    <t>J13</t>
  </si>
  <si>
    <t>J14</t>
  </si>
  <si>
    <t>J15</t>
  </si>
  <si>
    <t>J16</t>
  </si>
  <si>
    <t>CFE1</t>
  </si>
  <si>
    <t>CFE2</t>
  </si>
  <si>
    <t>CFE3</t>
  </si>
  <si>
    <t>CFE4</t>
  </si>
  <si>
    <t>CFE5</t>
  </si>
  <si>
    <t>CFE6</t>
  </si>
  <si>
    <t>Pago agua línea 3  34034</t>
  </si>
  <si>
    <t>OPC-6</t>
  </si>
  <si>
    <t>OP1-6</t>
  </si>
  <si>
    <t>OP2-6</t>
  </si>
  <si>
    <t>OP3-0</t>
  </si>
  <si>
    <t>Raticida y ratoneras</t>
  </si>
  <si>
    <t>Croma ideas</t>
  </si>
  <si>
    <t>Mundo Ferre</t>
  </si>
  <si>
    <t>Hnos espinoza</t>
  </si>
  <si>
    <t xml:space="preserve">Fumigator Contro de plagas </t>
  </si>
  <si>
    <t>OXXO</t>
  </si>
  <si>
    <t>VC1</t>
  </si>
  <si>
    <t>V20</t>
  </si>
  <si>
    <t>V21</t>
  </si>
  <si>
    <t>V22</t>
  </si>
  <si>
    <t>V23</t>
  </si>
  <si>
    <t>VC2</t>
  </si>
  <si>
    <t xml:space="preserve">SEGURIDAD ELECTRÓNICA - ULISES </t>
  </si>
  <si>
    <t>VC3</t>
  </si>
  <si>
    <t>MB1</t>
  </si>
  <si>
    <t>MB2</t>
  </si>
  <si>
    <t>MB3</t>
  </si>
  <si>
    <t>MB4</t>
  </si>
  <si>
    <t>MB5</t>
  </si>
  <si>
    <t>MB6</t>
  </si>
  <si>
    <t>MB7</t>
  </si>
  <si>
    <t>MB8</t>
  </si>
  <si>
    <t>MB9</t>
  </si>
  <si>
    <t>MB10</t>
  </si>
  <si>
    <t>MB11</t>
  </si>
  <si>
    <t>MB12</t>
  </si>
  <si>
    <t>MB13</t>
  </si>
  <si>
    <t>MB14</t>
  </si>
  <si>
    <t>MB15</t>
  </si>
  <si>
    <t>MB16</t>
  </si>
  <si>
    <t>MB17</t>
  </si>
  <si>
    <t>MB18</t>
  </si>
  <si>
    <t>MB19</t>
  </si>
  <si>
    <t>MB20</t>
  </si>
  <si>
    <t>MB21</t>
  </si>
  <si>
    <t>MB22</t>
  </si>
  <si>
    <t>MB23</t>
  </si>
  <si>
    <t>MB24</t>
  </si>
  <si>
    <t>MB25</t>
  </si>
  <si>
    <t>MB26</t>
  </si>
  <si>
    <t>MB27</t>
  </si>
  <si>
    <t>MB28</t>
  </si>
  <si>
    <t>MB29</t>
  </si>
  <si>
    <t>MB30</t>
  </si>
  <si>
    <t>MB31</t>
  </si>
  <si>
    <t>MB32</t>
  </si>
  <si>
    <t>MB33</t>
  </si>
  <si>
    <t>MB34</t>
  </si>
  <si>
    <t>MB35</t>
  </si>
  <si>
    <t>MB36</t>
  </si>
  <si>
    <t>MB37</t>
  </si>
  <si>
    <t>MB38</t>
  </si>
  <si>
    <t>MB39</t>
  </si>
  <si>
    <t>MB40</t>
  </si>
  <si>
    <t>MB41</t>
  </si>
  <si>
    <t>MB42</t>
  </si>
  <si>
    <t>MB43</t>
  </si>
  <si>
    <t>MB44</t>
  </si>
  <si>
    <t>MB45</t>
  </si>
  <si>
    <t>MB46</t>
  </si>
  <si>
    <t>MB47</t>
  </si>
  <si>
    <t>MB48</t>
  </si>
  <si>
    <t>MB49</t>
  </si>
  <si>
    <t>MB50</t>
  </si>
  <si>
    <t>MB51</t>
  </si>
  <si>
    <t>MB52</t>
  </si>
  <si>
    <t>MB53</t>
  </si>
  <si>
    <t>MB54</t>
  </si>
  <si>
    <t>MB55</t>
  </si>
  <si>
    <t>MB56</t>
  </si>
  <si>
    <t>MB57</t>
  </si>
  <si>
    <t>MB58</t>
  </si>
  <si>
    <t>MB59</t>
  </si>
  <si>
    <t>Mantenimiento Semanal - AGUINALDO</t>
  </si>
  <si>
    <t>MB60</t>
  </si>
  <si>
    <t>MB61</t>
  </si>
  <si>
    <t>MB62</t>
  </si>
  <si>
    <t>MB63</t>
  </si>
  <si>
    <t>MB64</t>
  </si>
  <si>
    <t>MB65</t>
  </si>
  <si>
    <t>MANTENIMIENTO Y BASURA</t>
  </si>
  <si>
    <t>Corte de pasto ÚNICO - ABONO</t>
  </si>
  <si>
    <t>JARDINERIA</t>
  </si>
  <si>
    <t>OPC-1</t>
  </si>
  <si>
    <t>OP1-1</t>
  </si>
  <si>
    <t>OP2-1</t>
  </si>
  <si>
    <t>OPC-2</t>
  </si>
  <si>
    <t>OP2-2</t>
  </si>
  <si>
    <t>OP1-2</t>
  </si>
  <si>
    <t>OPC-3</t>
  </si>
  <si>
    <t>OP1-3</t>
  </si>
  <si>
    <t>OP2-3</t>
  </si>
  <si>
    <t>OPC-4</t>
  </si>
  <si>
    <t>0P1-4</t>
  </si>
  <si>
    <t>OP2-4</t>
  </si>
  <si>
    <t>OPC-5</t>
  </si>
  <si>
    <t>OP1-5</t>
  </si>
  <si>
    <t>OP2-5</t>
  </si>
  <si>
    <t>OPM-1</t>
  </si>
  <si>
    <t>OPM-2</t>
  </si>
  <si>
    <t>OPM-3</t>
  </si>
  <si>
    <t>OPM-5</t>
  </si>
  <si>
    <t>OPM-4</t>
  </si>
  <si>
    <t>OPM-6</t>
  </si>
  <si>
    <t>FONTANERO HUGO</t>
  </si>
  <si>
    <t>OPD-1</t>
  </si>
  <si>
    <t>NT1</t>
  </si>
  <si>
    <t>NT2</t>
  </si>
  <si>
    <t>NT3</t>
  </si>
  <si>
    <t>NT4</t>
  </si>
  <si>
    <t>NT5</t>
  </si>
  <si>
    <t>NT6</t>
  </si>
  <si>
    <t>SERV. BÁSICOS - NATURGY</t>
  </si>
  <si>
    <t>SERV. BÁSICOS - TELMEX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</si>
  <si>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</si>
  <si>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</si>
  <si>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</si>
  <si>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</si>
  <si>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</si>
  <si>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</si>
  <si>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</si>
  <si>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</si>
  <si>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</si>
  <si>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</si>
  <si>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 Y 12</t>
  </si>
  <si>
    <t>SERV. BÁSICOS -  OPDAPAS</t>
  </si>
  <si>
    <t>SERV. BÁSICOS - CFE</t>
  </si>
  <si>
    <t xml:space="preserve">PORTERIA Y VIDEOVIGILANCIA </t>
  </si>
  <si>
    <t xml:space="preserve">Luminarias 2 - Instalación </t>
  </si>
  <si>
    <t>Transportes potosinos</t>
  </si>
  <si>
    <t xml:space="preserve">Pintura - Rehab. Puerta - Renta de andamios </t>
  </si>
  <si>
    <t>Pintura - Rehabilitación Puerta Principal</t>
  </si>
  <si>
    <t>R</t>
  </si>
  <si>
    <t>Cuotas MAYO  pagadas</t>
  </si>
  <si>
    <t>Cuotas antrasadas pagadas</t>
  </si>
  <si>
    <t>Cuotas atrasadas pagadas</t>
  </si>
  <si>
    <t>Luminarias - SUM</t>
  </si>
  <si>
    <t>Monto efectivo  para su entrega</t>
  </si>
  <si>
    <t>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</si>
</sst>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$-80A]#,##0.00"/>
    <numFmt numFmtId="165" formatCode="[$-F800]dddd\,\ mmmm\ dd\,\ yyyy"/>
    <numFmt numFmtId="166" formatCode="###,000\ [$€-40B]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5"/>
      <color theme="4"/>
      <name val="Calibri Light"/>
      <family val="1"/>
      <scheme val="major"/>
    </font>
    <font>
      <sz val="48"/>
      <color theme="4"/>
      <name val="Brush Script MT Italic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4"/>
      <name val="Calibri Light"/>
      <family val="1"/>
      <scheme val="major"/>
    </font>
    <font>
      <sz val="11"/>
      <color rgb="FF44546A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 style="hair">
        <color theme="3"/>
      </right>
      <top style="thick">
        <color theme="3"/>
      </top>
      <bottom style="thin">
        <color indexed="64"/>
      </bottom>
      <diagonal/>
    </border>
    <border>
      <left style="hair">
        <color theme="3"/>
      </left>
      <right style="hair">
        <color theme="3"/>
      </right>
      <top style="thick">
        <color theme="3"/>
      </top>
      <bottom style="thin">
        <color indexed="64"/>
      </bottom>
      <diagonal/>
    </border>
    <border>
      <left style="hair">
        <color theme="3"/>
      </left>
      <right/>
      <top style="thick">
        <color theme="3"/>
      </top>
      <bottom style="thin">
        <color indexed="64"/>
      </bottom>
      <diagonal/>
    </border>
    <border>
      <left/>
      <right style="hair">
        <color theme="3"/>
      </right>
      <top/>
      <bottom style="hair">
        <color auto="1"/>
      </bottom>
      <diagonal/>
    </border>
    <border>
      <left style="hair">
        <color theme="3"/>
      </left>
      <right style="hair">
        <color theme="3"/>
      </right>
      <top/>
      <bottom style="hair">
        <color auto="1"/>
      </bottom>
      <diagonal/>
    </border>
    <border>
      <left style="hair">
        <color theme="3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5" fillId="0" borderId="0">
      <alignment vertical="center"/>
    </xf>
    <xf numFmtId="0" fontId="7" fillId="0" borderId="0" applyNumberFormat="0" applyFill="0" applyBorder="0" applyProtection="0">
      <alignment horizontal="left" vertical="top"/>
    </xf>
    <xf numFmtId="0" fontId="10" fillId="0" borderId="1" applyNumberFormat="0" applyFill="0" applyProtection="0">
      <alignment horizontal="left" vertical="center"/>
    </xf>
  </cellStyleXfs>
  <cellXfs count="79">
    <xf numFmtId="0" fontId="0" fillId="0" borderId="0" xfId="0"/>
    <xf numFmtId="0" fontId="6" fillId="0" borderId="0" xfId="3" applyFont="1">
      <alignment vertical="center"/>
    </xf>
    <xf numFmtId="0" fontId="8" fillId="0" borderId="0" xfId="4" applyFont="1" applyFill="1" applyAlignment="1">
      <alignment horizontal="left" vertical="center" indent="1"/>
    </xf>
    <xf numFmtId="17" fontId="8" fillId="0" borderId="0" xfId="4" applyNumberFormat="1" applyFont="1" applyFill="1" applyAlignment="1">
      <alignment horizontal="center" vertical="center" wrapText="1"/>
    </xf>
    <xf numFmtId="0" fontId="8" fillId="0" borderId="0" xfId="4" applyFont="1" applyFill="1" applyAlignment="1">
      <alignment horizontal="center" vertical="top"/>
    </xf>
    <xf numFmtId="0" fontId="9" fillId="0" borderId="0" xfId="3" applyFont="1" applyAlignment="1">
      <alignment horizontal="left" wrapText="1" indent="1"/>
    </xf>
    <xf numFmtId="0" fontId="9" fillId="0" borderId="0" xfId="3" applyFont="1" applyAlignment="1">
      <alignment horizontal="left" wrapText="1"/>
    </xf>
    <xf numFmtId="0" fontId="9" fillId="0" borderId="0" xfId="3" applyFont="1">
      <alignment vertical="center"/>
    </xf>
    <xf numFmtId="0" fontId="10" fillId="0" borderId="1" xfId="5" applyAlignment="1">
      <alignment horizontal="left" vertical="center" indent="1"/>
    </xf>
    <xf numFmtId="164" fontId="10" fillId="0" borderId="1" xfId="5" applyNumberFormat="1">
      <alignment horizontal="left" vertical="center"/>
    </xf>
    <xf numFmtId="0" fontId="10" fillId="0" borderId="1" xfId="5">
      <alignment horizontal="left" vertical="center"/>
    </xf>
    <xf numFmtId="0" fontId="5" fillId="0" borderId="2" xfId="3" applyBorder="1" applyAlignment="1">
      <alignment horizontal="left" vertical="center" indent="1"/>
    </xf>
    <xf numFmtId="0" fontId="5" fillId="0" borderId="3" xfId="3" applyBorder="1" applyAlignment="1">
      <alignment horizontal="left" vertical="center"/>
    </xf>
    <xf numFmtId="0" fontId="5" fillId="0" borderId="3" xfId="3" applyBorder="1" applyAlignment="1">
      <alignment horizontal="left" vertical="center" indent="1"/>
    </xf>
    <xf numFmtId="0" fontId="5" fillId="0" borderId="4" xfId="3" applyBorder="1" applyAlignment="1">
      <alignment horizontal="left" vertical="center" indent="1"/>
    </xf>
    <xf numFmtId="0" fontId="5" fillId="0" borderId="4" xfId="3" applyBorder="1" applyAlignment="1">
      <alignment horizontal="left" vertical="center"/>
    </xf>
    <xf numFmtId="0" fontId="5" fillId="0" borderId="5" xfId="3" applyBorder="1" applyAlignment="1">
      <alignment horizontal="left" vertical="center" indent="1"/>
    </xf>
    <xf numFmtId="164" fontId="5" fillId="0" borderId="6" xfId="3" applyNumberFormat="1" applyBorder="1" applyAlignment="1">
      <alignment horizontal="right" vertical="center"/>
    </xf>
    <xf numFmtId="0" fontId="5" fillId="0" borderId="6" xfId="3" applyBorder="1" applyAlignment="1">
      <alignment horizontal="left" vertical="center" indent="1"/>
    </xf>
    <xf numFmtId="0" fontId="2" fillId="0" borderId="7" xfId="3" applyFont="1" applyBorder="1" applyAlignment="1">
      <alignment horizontal="left" vertical="center" indent="1"/>
    </xf>
    <xf numFmtId="0" fontId="5" fillId="0" borderId="8" xfId="3" applyBorder="1" applyAlignment="1">
      <alignment horizontal="left" vertical="center" indent="1"/>
    </xf>
    <xf numFmtId="164" fontId="5" fillId="0" borderId="9" xfId="3" applyNumberFormat="1" applyBorder="1" applyAlignment="1">
      <alignment horizontal="right" vertical="center"/>
    </xf>
    <xf numFmtId="0" fontId="5" fillId="0" borderId="9" xfId="3" applyBorder="1" applyAlignment="1">
      <alignment horizontal="left" vertical="center" indent="1"/>
    </xf>
    <xf numFmtId="0" fontId="2" fillId="0" borderId="10" xfId="3" applyFont="1" applyBorder="1" applyAlignment="1">
      <alignment horizontal="left" vertical="center" indent="1"/>
    </xf>
    <xf numFmtId="165" fontId="5" fillId="0" borderId="10" xfId="3" applyNumberFormat="1" applyBorder="1" applyAlignment="1">
      <alignment horizontal="left" vertical="center" wrapText="1"/>
    </xf>
    <xf numFmtId="164" fontId="5" fillId="2" borderId="9" xfId="3" applyNumberFormat="1" applyFill="1" applyBorder="1" applyAlignment="1">
      <alignment horizontal="right" vertical="center"/>
    </xf>
    <xf numFmtId="0" fontId="5" fillId="2" borderId="9" xfId="3" applyFill="1" applyBorder="1" applyAlignment="1">
      <alignment horizontal="left" vertical="center" indent="1"/>
    </xf>
    <xf numFmtId="0" fontId="2" fillId="2" borderId="10" xfId="3" applyFont="1" applyFill="1" applyBorder="1" applyAlignment="1">
      <alignment horizontal="left" vertical="center" indent="1"/>
    </xf>
    <xf numFmtId="164" fontId="5" fillId="0" borderId="8" xfId="3" applyNumberFormat="1" applyBorder="1" applyAlignment="1">
      <alignment horizontal="right" vertical="center"/>
    </xf>
    <xf numFmtId="164" fontId="5" fillId="0" borderId="10" xfId="3" applyNumberFormat="1" applyBorder="1" applyAlignment="1">
      <alignment horizontal="right" vertical="center"/>
    </xf>
    <xf numFmtId="0" fontId="11" fillId="0" borderId="8" xfId="0" applyFont="1" applyBorder="1" applyAlignment="1">
      <alignment horizontal="left" vertical="center" indent="1"/>
    </xf>
    <xf numFmtId="165" fontId="5" fillId="0" borderId="11" xfId="3" applyNumberFormat="1" applyBorder="1" applyAlignment="1">
      <alignment horizontal="left" vertical="center" wrapText="1"/>
    </xf>
    <xf numFmtId="164" fontId="12" fillId="0" borderId="8" xfId="3" applyNumberFormat="1" applyFont="1" applyBorder="1" applyAlignment="1">
      <alignment horizontal="right" vertical="center"/>
    </xf>
    <xf numFmtId="165" fontId="12" fillId="0" borderId="11" xfId="3" applyNumberFormat="1" applyFont="1" applyBorder="1" applyAlignment="1">
      <alignment horizontal="left" vertical="center" wrapText="1"/>
    </xf>
    <xf numFmtId="0" fontId="5" fillId="0" borderId="11" xfId="3" applyBorder="1" applyAlignment="1">
      <alignment horizontal="left" vertical="center" indent="1"/>
    </xf>
    <xf numFmtId="0" fontId="5" fillId="0" borderId="8" xfId="3" applyBorder="1" applyAlignment="1">
      <alignment horizontal="left" vertical="center" indent="2"/>
    </xf>
    <xf numFmtId="0" fontId="5" fillId="0" borderId="9" xfId="3" applyBorder="1" applyAlignment="1">
      <alignment horizontal="left" vertical="center" indent="2"/>
    </xf>
    <xf numFmtId="0" fontId="5" fillId="0" borderId="8" xfId="3" applyBorder="1" applyAlignment="1">
      <alignment horizontal="left" vertical="center" wrapText="1" indent="1"/>
    </xf>
    <xf numFmtId="0" fontId="5" fillId="0" borderId="10" xfId="3" applyBorder="1" applyAlignment="1">
      <alignment horizontal="left" vertical="center" indent="1"/>
    </xf>
    <xf numFmtId="164" fontId="12" fillId="2" borderId="8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164" fontId="13" fillId="4" borderId="0" xfId="0" applyNumberFormat="1" applyFont="1" applyFill="1" applyAlignment="1">
      <alignment horizontal="right" vertical="center"/>
    </xf>
    <xf numFmtId="164" fontId="13" fillId="5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vertical="center" wrapText="1" indent="1"/>
    </xf>
    <xf numFmtId="166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164" fontId="6" fillId="3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left" vertical="center"/>
    </xf>
    <xf numFmtId="0" fontId="6" fillId="0" borderId="0" xfId="3" applyFont="1" applyAlignment="1">
      <alignment horizontal="left" wrapText="1" indent="1"/>
    </xf>
    <xf numFmtId="166" fontId="6" fillId="0" borderId="0" xfId="3" applyNumberFormat="1" applyFont="1" applyAlignment="1">
      <alignment horizontal="left"/>
    </xf>
    <xf numFmtId="0" fontId="6" fillId="0" borderId="0" xfId="3" applyFont="1" applyAlignment="1">
      <alignment horizontal="left" wrapText="1"/>
    </xf>
    <xf numFmtId="164" fontId="12" fillId="2" borderId="9" xfId="3" applyNumberFormat="1" applyFont="1" applyFill="1" applyBorder="1" applyAlignment="1">
      <alignment horizontal="right" vertical="center"/>
    </xf>
    <xf numFmtId="0" fontId="5" fillId="2" borderId="11" xfId="3" applyFill="1" applyBorder="1" applyAlignment="1">
      <alignment horizontal="left" vertical="center" indent="1"/>
    </xf>
    <xf numFmtId="165" fontId="12" fillId="0" borderId="10" xfId="3" applyNumberFormat="1" applyFont="1" applyBorder="1" applyAlignment="1">
      <alignment horizontal="left" vertical="center" wrapText="1"/>
    </xf>
    <xf numFmtId="164" fontId="5" fillId="0" borderId="10" xfId="3" applyNumberFormat="1" applyFill="1" applyBorder="1" applyAlignment="1">
      <alignment horizontal="right" vertical="center"/>
    </xf>
    <xf numFmtId="164" fontId="5" fillId="0" borderId="9" xfId="3" applyNumberFormat="1" applyFill="1" applyBorder="1" applyAlignment="1">
      <alignment horizontal="right" vertical="center"/>
    </xf>
    <xf numFmtId="0" fontId="5" fillId="0" borderId="8" xfId="3" applyFont="1" applyBorder="1" applyAlignment="1">
      <alignment horizontal="left" vertical="center" indent="2"/>
    </xf>
    <xf numFmtId="0" fontId="5" fillId="0" borderId="11" xfId="3" applyFill="1" applyBorder="1" applyAlignment="1">
      <alignment horizontal="left" vertical="center" indent="1"/>
    </xf>
    <xf numFmtId="0" fontId="2" fillId="0" borderId="10" xfId="3" applyFont="1" applyFill="1" applyBorder="1" applyAlignment="1">
      <alignment horizontal="left" vertical="center" indent="1"/>
    </xf>
    <xf numFmtId="0" fontId="5" fillId="0" borderId="10" xfId="3" applyFont="1" applyBorder="1" applyAlignment="1">
      <alignment horizontal="left" vertical="center" indent="2"/>
    </xf>
    <xf numFmtId="164" fontId="5" fillId="0" borderId="8" xfId="3" applyNumberFormat="1" applyFont="1" applyBorder="1" applyAlignment="1">
      <alignment horizontal="right" vertical="center"/>
    </xf>
    <xf numFmtId="165" fontId="5" fillId="0" borderId="11" xfId="3" applyNumberFormat="1" applyFont="1" applyBorder="1" applyAlignment="1">
      <alignment horizontal="left" vertical="center" wrapText="1"/>
    </xf>
    <xf numFmtId="164" fontId="5" fillId="0" borderId="9" xfId="3" applyNumberFormat="1" applyFont="1" applyBorder="1" applyAlignment="1">
      <alignment horizontal="right" vertical="center"/>
    </xf>
    <xf numFmtId="0" fontId="5" fillId="0" borderId="9" xfId="3" applyFont="1" applyBorder="1" applyAlignment="1">
      <alignment horizontal="left" vertical="center" indent="2"/>
    </xf>
    <xf numFmtId="0" fontId="5" fillId="0" borderId="9" xfId="3" applyFill="1" applyBorder="1" applyAlignment="1">
      <alignment horizontal="left" vertical="center" indent="1"/>
    </xf>
    <xf numFmtId="165" fontId="5" fillId="0" borderId="10" xfId="3" applyNumberFormat="1" applyFont="1" applyBorder="1" applyAlignment="1">
      <alignment horizontal="left" vertical="center" wrapText="1"/>
    </xf>
    <xf numFmtId="164" fontId="5" fillId="5" borderId="9" xfId="3" applyNumberForma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indent="2"/>
    </xf>
    <xf numFmtId="0" fontId="5" fillId="2" borderId="6" xfId="3" applyFill="1" applyBorder="1" applyAlignment="1">
      <alignment horizontal="left" vertical="center" indent="1"/>
    </xf>
    <xf numFmtId="0" fontId="5" fillId="0" borderId="6" xfId="3" applyFill="1" applyBorder="1" applyAlignment="1">
      <alignment horizontal="left" vertical="center" indent="1"/>
    </xf>
    <xf numFmtId="164" fontId="5" fillId="2" borderId="8" xfId="3" applyNumberFormat="1" applyFont="1" applyFill="1" applyBorder="1" applyAlignment="1">
      <alignment horizontal="right" vertical="center"/>
    </xf>
    <xf numFmtId="1" fontId="6" fillId="0" borderId="0" xfId="3" applyNumberFormat="1" applyFont="1" applyAlignment="1">
      <alignment horizontal="left"/>
    </xf>
    <xf numFmtId="1" fontId="6" fillId="0" borderId="0" xfId="3" applyNumberFormat="1" applyFont="1" applyAlignment="1">
      <alignment horizontal="left" wrapText="1" indent="1"/>
    </xf>
    <xf numFmtId="0" fontId="5" fillId="0" borderId="10" xfId="3" applyBorder="1" applyAlignment="1">
      <alignment horizontal="left" vertical="center" indent="2"/>
    </xf>
    <xf numFmtId="165" fontId="5" fillId="0" borderId="7" xfId="3" applyNumberFormat="1" applyBorder="1" applyAlignment="1">
      <alignment horizontal="left" vertical="center"/>
    </xf>
    <xf numFmtId="165" fontId="5" fillId="0" borderId="10" xfId="3" applyNumberFormat="1" applyBorder="1" applyAlignment="1">
      <alignment horizontal="left" vertical="center"/>
    </xf>
    <xf numFmtId="0" fontId="4" fillId="0" borderId="0" xfId="2" applyFont="1" applyFill="1" applyAlignment="1">
      <alignment horizontal="center" wrapText="1"/>
    </xf>
  </cellXfs>
  <cellStyles count="6">
    <cellStyle name="Encabezado 1 2" xfId="2" xr:uid="{CC03E5F5-5FB7-C742-A56F-9C7D2C31AD65}"/>
    <cellStyle name="Moneda" xfId="1" builtinId="4"/>
    <cellStyle name="Normal" xfId="0" builtinId="0"/>
    <cellStyle name="Normal 2" xfId="3" xr:uid="{F1853C55-7AEC-2A4C-812C-CF52D9BE4E3C}"/>
    <cellStyle name="Título 2 2" xfId="5" xr:uid="{F42A38B3-6C1E-B24C-8EF1-6BA82B3F03CA}"/>
    <cellStyle name="Título 4" xfId="4" xr:uid="{449D40B3-FA2E-0748-AC8F-ACC1F4FF3B11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center" textRotation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center" textRotation="0" wrapText="0" relativeIndent="1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4" formatCode="[$$-80A]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164" formatCode="[$$-80A]#,##0.00"/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4" formatCode="[$$-80A]#,##0.00"/>
      <fill>
        <patternFill patternType="solid">
          <fgColor indexed="64"/>
          <bgColor rgb="FF00B050"/>
        </patternFill>
      </fill>
      <alignment horizontal="right" vertical="center" textRotation="0" wrapText="0" indent="0" justifyLastLine="0" shrinkToFit="0" readingOrder="0"/>
    </dxf>
    <dxf>
      <numFmt numFmtId="164" formatCode="[$$-80A]#,##0.00"/>
      <alignment horizontal="right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4" formatCode="[$$-80A]#,##0.00"/>
      <fill>
        <patternFill patternType="solid">
          <fgColor indexed="64"/>
          <bgColor rgb="FFFF000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[$$-80A]#,##0.00"/>
      <alignment horizontal="right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center" textRotation="0" wrapText="0" relativeIndent="1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/>
        <i val="0"/>
        <color theme="4"/>
      </font>
      <border>
        <top style="thick">
          <color theme="3"/>
        </top>
      </border>
    </dxf>
    <dxf>
      <font>
        <b/>
        <i val="0"/>
        <color theme="4"/>
      </font>
    </dxf>
    <dxf>
      <font>
        <color theme="3"/>
      </font>
    </dxf>
  </dxfs>
  <tableStyles count="1" defaultTableStyle="TableStyleMedium2" defaultPivotStyle="PivotStyleLight16">
    <tableStyle name="Organizador doméstico" pivot="0" count="3" xr9:uid="{F80BD970-5131-0641-B785-B8B5BFC0BE95}">
      <tableStyleElement type="wholeTable" dxfId="22"/>
      <tableStyleElement type="headerRow" dxfId="21"/>
      <tableStyleElement type="total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7EE855-6148-7D42-90E8-30BD59BCF10B}" name="Budget" displayName="Budget" ref="B4:I349" totalsRowCount="1" headerRowDxfId="19" dataDxfId="17" totalsRowDxfId="16" headerRowBorderDxfId="18">
  <autoFilter ref="B4:I348" xr:uid="{00000000-0009-0000-0100-000001000000}"/>
  <sortState xmlns:xlrd2="http://schemas.microsoft.com/office/spreadsheetml/2017/richdata2" ref="B5:I348">
    <sortCondition ref="I4:I348"/>
  </sortState>
  <tableColumns count="8">
    <tableColumn id="1" xr3:uid="{6371DA66-D94F-4D43-9655-87971C8E5C30}" name="Concepto " totalsRowLabel="Total" dataDxfId="15" totalsRowDxfId="14"/>
    <tableColumn id="2" xr3:uid="{808C98AD-C98E-214D-8F9C-B975CF9E2B15}" name="MONTO EGRESO" totalsRowFunction="sum" dataDxfId="13" totalsRowDxfId="12"/>
    <tableColumn id="6" xr3:uid="{F7910BD9-7F5F-0745-8E80-ABC657F606B8}" name="MONTO INGRESO" totalsRowFunction="sum" dataDxfId="11" totalsRowDxfId="10" dataCellStyle="Normal 2"/>
    <tableColumn id="7" xr3:uid="{5E2BBB29-4466-F140-BA25-3C32C35AF8D2}" name="CL" dataDxfId="9" totalsRowDxfId="8" dataCellStyle="Normal 2"/>
    <tableColumn id="3" xr3:uid="{A9CB6F98-0539-D74B-94E2-55A97698778E}" name="NOMBRE" dataDxfId="7" totalsRowDxfId="6"/>
    <tableColumn id="5" xr3:uid="{0F8DB93D-C135-224F-A8C5-FF4F1F1E5D6C}" name="Clasificación " dataDxfId="5" totalsRowDxfId="4" dataCellStyle="Normal 2"/>
    <tableColumn id="8" xr3:uid="{43130FDB-28C0-5342-BE1A-D662278A6F34}" name="Columna1" dataDxfId="3" totalsRowDxfId="2" dataCellStyle="Normal 2"/>
    <tableColumn id="4" xr3:uid="{06A3AB37-7772-B344-826C-AB91FC39CD65}" name="Fecha " dataDxfId="1" totalsRowDxfId="0"/>
  </tableColumns>
  <tableStyleInfo name="Organizador doméstico" showFirstColumn="0" showLastColumn="0" showRowStripes="1" showColumnStripes="0"/>
  <extLst>
    <ext xmlns:x14="http://schemas.microsoft.com/office/spreadsheetml/2009/9/main" uri="{504A1905-F514-4f6f-8877-14C23A59335A}">
      <x14:table altText="Tabla de presupuesto" altTextSummary="Introduzca la información de presupuesto del piso (gastos, cantidad, nombre del compañero que lo tiene y cualquier otra nota)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84B5-E9AF-5C44-AD17-1E642DF2F058}">
  <sheetPr>
    <tabColor theme="3"/>
    <pageSetUpPr fitToPage="1"/>
  </sheetPr>
  <dimension ref="B1:I355"/>
  <sheetViews>
    <sheetView showGridLines="0" tabSelected="1" topLeftCell="A336" zoomScale="107" zoomScaleNormal="125" workbookViewId="0">
      <selection activeCell="C342" sqref="C342"/>
    </sheetView>
  </sheetViews>
  <sheetFormatPr baseColWidth="10" defaultColWidth="10.375" defaultRowHeight="30" customHeight="1"/>
  <cols>
    <col min="1" max="1" width="2.5" style="1" customWidth="1"/>
    <col min="2" max="2" width="35.125" style="50" customWidth="1"/>
    <col min="3" max="3" width="18" style="51" customWidth="1"/>
    <col min="4" max="4" width="17.5" style="51" customWidth="1"/>
    <col min="5" max="5" width="7.625" style="51" bestFit="1" customWidth="1"/>
    <col min="6" max="6" width="23" style="50" bestFit="1" customWidth="1"/>
    <col min="7" max="7" width="23.375" style="50" customWidth="1"/>
    <col min="8" max="8" width="4.375" style="50" customWidth="1"/>
    <col min="9" max="9" width="31.375" style="52" bestFit="1" customWidth="1"/>
    <col min="10" max="10" width="3" style="1" customWidth="1"/>
    <col min="11" max="16384" width="10.375" style="1"/>
  </cols>
  <sheetData>
    <row r="1" spans="2:9" ht="50.1" customHeight="1">
      <c r="B1" s="78" t="s">
        <v>0</v>
      </c>
      <c r="C1" s="78"/>
      <c r="D1" s="78"/>
      <c r="E1" s="78"/>
      <c r="F1" s="78"/>
      <c r="G1" s="78"/>
      <c r="H1" s="78"/>
      <c r="I1" s="78"/>
    </row>
    <row r="2" spans="2:9" s="7" customFormat="1" ht="69.95" customHeight="1">
      <c r="B2" s="2" t="s">
        <v>1</v>
      </c>
      <c r="C2" s="3" t="s">
        <v>2</v>
      </c>
      <c r="D2" s="3" t="s">
        <v>365</v>
      </c>
      <c r="E2" s="4"/>
      <c r="F2" s="5"/>
      <c r="G2" s="5"/>
      <c r="H2" s="5"/>
      <c r="I2" s="6"/>
    </row>
    <row r="3" spans="2:9" ht="21.75" customHeight="1" thickBot="1">
      <c r="B3" s="8" t="s">
        <v>3</v>
      </c>
      <c r="C3" s="9"/>
      <c r="D3" s="9"/>
      <c r="E3" s="9"/>
      <c r="F3" s="8"/>
      <c r="G3" s="8"/>
      <c r="H3" s="8"/>
      <c r="I3" s="10"/>
    </row>
    <row r="4" spans="2:9" ht="21.75" customHeight="1" thickTop="1">
      <c r="B4" s="11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4" t="s">
        <v>10</v>
      </c>
      <c r="I4" s="15" t="s">
        <v>11</v>
      </c>
    </row>
    <row r="5" spans="2:9" ht="21.75" customHeight="1">
      <c r="B5" s="16" t="s">
        <v>12</v>
      </c>
      <c r="C5" s="17"/>
      <c r="D5" s="17">
        <v>30900</v>
      </c>
      <c r="E5" s="17" t="s">
        <v>13</v>
      </c>
      <c r="F5" s="18" t="s">
        <v>14</v>
      </c>
      <c r="G5" s="18" t="s">
        <v>15</v>
      </c>
      <c r="H5" s="19">
        <v>6</v>
      </c>
      <c r="I5" s="76">
        <v>44368</v>
      </c>
    </row>
    <row r="6" spans="2:9" ht="21.75" customHeight="1">
      <c r="B6" s="20" t="s">
        <v>16</v>
      </c>
      <c r="C6" s="21"/>
      <c r="D6" s="21">
        <v>94290</v>
      </c>
      <c r="E6" s="21" t="s">
        <v>13</v>
      </c>
      <c r="F6" s="22" t="s">
        <v>17</v>
      </c>
      <c r="G6" s="18" t="s">
        <v>18</v>
      </c>
      <c r="H6" s="23">
        <v>6</v>
      </c>
      <c r="I6" s="77">
        <v>44368</v>
      </c>
    </row>
    <row r="7" spans="2:9" ht="21.75" customHeight="1">
      <c r="B7" s="58" t="s">
        <v>41</v>
      </c>
      <c r="C7" s="32"/>
      <c r="D7" s="56">
        <v>1800</v>
      </c>
      <c r="E7" s="57" t="s">
        <v>13</v>
      </c>
      <c r="F7" s="22" t="s">
        <v>17</v>
      </c>
      <c r="G7" s="22" t="s">
        <v>18</v>
      </c>
      <c r="H7" s="23">
        <v>6</v>
      </c>
      <c r="I7" s="77">
        <v>44368</v>
      </c>
    </row>
    <row r="8" spans="2:9" ht="30" customHeight="1">
      <c r="B8" s="20" t="s">
        <v>19</v>
      </c>
      <c r="C8" s="21"/>
      <c r="D8" s="21">
        <v>1500</v>
      </c>
      <c r="E8" s="21" t="s">
        <v>20</v>
      </c>
      <c r="F8" s="22" t="s">
        <v>21</v>
      </c>
      <c r="G8" s="22" t="s">
        <v>22</v>
      </c>
      <c r="H8" s="23">
        <v>7</v>
      </c>
      <c r="I8" s="24">
        <v>44371</v>
      </c>
    </row>
    <row r="9" spans="2:9" ht="30" customHeight="1">
      <c r="B9" s="20" t="s">
        <v>23</v>
      </c>
      <c r="C9" s="21"/>
      <c r="D9" s="21">
        <v>1000</v>
      </c>
      <c r="E9" s="21" t="s">
        <v>20</v>
      </c>
      <c r="F9" s="22" t="s">
        <v>21</v>
      </c>
      <c r="G9" s="22" t="s">
        <v>22</v>
      </c>
      <c r="H9" s="23">
        <v>7</v>
      </c>
      <c r="I9" s="24">
        <v>44371</v>
      </c>
    </row>
    <row r="10" spans="2:9" ht="30" customHeight="1">
      <c r="B10" s="20" t="s">
        <v>24</v>
      </c>
      <c r="C10" s="21">
        <v>9200</v>
      </c>
      <c r="D10" s="21"/>
      <c r="E10" s="68" t="s">
        <v>25</v>
      </c>
      <c r="F10" s="22" t="s">
        <v>26</v>
      </c>
      <c r="G10" s="22" t="s">
        <v>354</v>
      </c>
      <c r="H10" s="23">
        <v>6</v>
      </c>
      <c r="I10" s="24">
        <v>44377</v>
      </c>
    </row>
    <row r="11" spans="2:9" ht="30" customHeight="1">
      <c r="B11" s="20" t="s">
        <v>27</v>
      </c>
      <c r="C11" s="21">
        <v>100</v>
      </c>
      <c r="D11" s="21"/>
      <c r="E11" s="25" t="s">
        <v>28</v>
      </c>
      <c r="F11" s="22" t="s">
        <v>29</v>
      </c>
      <c r="G11" s="26" t="s">
        <v>30</v>
      </c>
      <c r="H11" s="27">
        <v>7</v>
      </c>
      <c r="I11" s="24">
        <v>44378</v>
      </c>
    </row>
    <row r="12" spans="2:9" ht="30" customHeight="1">
      <c r="B12" s="20" t="s">
        <v>31</v>
      </c>
      <c r="C12" s="21">
        <v>129</v>
      </c>
      <c r="D12" s="21"/>
      <c r="E12" s="21" t="s">
        <v>32</v>
      </c>
      <c r="F12" s="22" t="s">
        <v>33</v>
      </c>
      <c r="G12" s="26" t="s">
        <v>30</v>
      </c>
      <c r="H12" s="27">
        <v>7</v>
      </c>
      <c r="I12" s="24">
        <v>44378</v>
      </c>
    </row>
    <row r="13" spans="2:9" ht="30" customHeight="1">
      <c r="B13" s="20" t="s">
        <v>34</v>
      </c>
      <c r="C13" s="21">
        <v>700</v>
      </c>
      <c r="D13" s="21"/>
      <c r="E13" s="21" t="s">
        <v>35</v>
      </c>
      <c r="F13" s="22" t="s">
        <v>36</v>
      </c>
      <c r="G13" s="26" t="s">
        <v>30</v>
      </c>
      <c r="H13" s="27">
        <v>7</v>
      </c>
      <c r="I13" s="24">
        <v>44378</v>
      </c>
    </row>
    <row r="14" spans="2:9" ht="30" customHeight="1">
      <c r="B14" s="20" t="s">
        <v>37</v>
      </c>
      <c r="C14" s="21"/>
      <c r="D14" s="21">
        <f>900*7</f>
        <v>6300</v>
      </c>
      <c r="E14" s="21" t="s">
        <v>38</v>
      </c>
      <c r="F14" s="22" t="s">
        <v>39</v>
      </c>
      <c r="G14" s="22" t="s">
        <v>40</v>
      </c>
      <c r="H14" s="23">
        <v>7</v>
      </c>
      <c r="I14" s="24">
        <v>44379</v>
      </c>
    </row>
    <row r="15" spans="2:9" ht="30" customHeight="1">
      <c r="B15" s="20" t="s">
        <v>42</v>
      </c>
      <c r="C15" s="21">
        <v>50</v>
      </c>
      <c r="D15" s="21"/>
      <c r="E15" s="21" t="s">
        <v>43</v>
      </c>
      <c r="F15" s="22" t="s">
        <v>44</v>
      </c>
      <c r="G15" s="26" t="s">
        <v>30</v>
      </c>
      <c r="H15" s="27">
        <v>7</v>
      </c>
      <c r="I15" s="24">
        <v>44379</v>
      </c>
    </row>
    <row r="16" spans="2:9" ht="30" customHeight="1">
      <c r="B16" s="20" t="s">
        <v>45</v>
      </c>
      <c r="C16" s="21">
        <v>4513</v>
      </c>
      <c r="D16" s="21"/>
      <c r="E16" s="68" t="s">
        <v>216</v>
      </c>
      <c r="F16" s="22" t="s">
        <v>46</v>
      </c>
      <c r="G16" s="22" t="s">
        <v>353</v>
      </c>
      <c r="H16" s="23">
        <v>7</v>
      </c>
      <c r="I16" s="24">
        <v>44381</v>
      </c>
    </row>
    <row r="17" spans="2:9" ht="30" customHeight="1">
      <c r="B17" s="20" t="s">
        <v>37</v>
      </c>
      <c r="C17" s="21"/>
      <c r="D17" s="21">
        <f>900*18</f>
        <v>16200</v>
      </c>
      <c r="E17" s="21" t="s">
        <v>38</v>
      </c>
      <c r="F17" s="22" t="s">
        <v>39</v>
      </c>
      <c r="G17" s="22" t="s">
        <v>40</v>
      </c>
      <c r="H17" s="23">
        <v>7</v>
      </c>
      <c r="I17" s="24">
        <v>44382</v>
      </c>
    </row>
    <row r="18" spans="2:9" ht="30" customHeight="1">
      <c r="B18" s="20" t="s">
        <v>47</v>
      </c>
      <c r="C18" s="21">
        <v>1000</v>
      </c>
      <c r="D18" s="21"/>
      <c r="E18" s="21" t="s">
        <v>20</v>
      </c>
      <c r="F18" s="22" t="s">
        <v>21</v>
      </c>
      <c r="G18" s="22" t="s">
        <v>22</v>
      </c>
      <c r="H18" s="23">
        <v>7</v>
      </c>
      <c r="I18" s="24">
        <v>44382</v>
      </c>
    </row>
    <row r="19" spans="2:9" ht="30" customHeight="1">
      <c r="B19" s="20" t="s">
        <v>48</v>
      </c>
      <c r="C19" s="21">
        <f>1350+1350</f>
        <v>2700</v>
      </c>
      <c r="D19" s="21"/>
      <c r="E19" s="68" t="s">
        <v>241</v>
      </c>
      <c r="F19" s="22" t="s">
        <v>49</v>
      </c>
      <c r="G19" s="18" t="s">
        <v>307</v>
      </c>
      <c r="H19" s="23">
        <v>7</v>
      </c>
      <c r="I19" s="24">
        <v>44382</v>
      </c>
    </row>
    <row r="20" spans="2:9" ht="30" customHeight="1">
      <c r="B20" s="20" t="s">
        <v>50</v>
      </c>
      <c r="C20" s="21">
        <v>90</v>
      </c>
      <c r="D20" s="21"/>
      <c r="E20" s="21" t="s">
        <v>51</v>
      </c>
      <c r="F20" s="22" t="s">
        <v>52</v>
      </c>
      <c r="G20" s="26" t="s">
        <v>30</v>
      </c>
      <c r="H20" s="27">
        <v>7</v>
      </c>
      <c r="I20" s="24">
        <v>44382</v>
      </c>
    </row>
    <row r="21" spans="2:9" ht="30" customHeight="1">
      <c r="B21" s="20" t="s">
        <v>53</v>
      </c>
      <c r="C21" s="21">
        <v>300</v>
      </c>
      <c r="D21" s="21"/>
      <c r="E21" s="68" t="s">
        <v>310</v>
      </c>
      <c r="F21" s="22" t="s">
        <v>54</v>
      </c>
      <c r="G21" s="22" t="s">
        <v>352</v>
      </c>
      <c r="H21" s="23">
        <v>7</v>
      </c>
      <c r="I21" s="24">
        <v>44382</v>
      </c>
    </row>
    <row r="22" spans="2:9" ht="30" customHeight="1">
      <c r="B22" s="20" t="s">
        <v>55</v>
      </c>
      <c r="C22" s="21">
        <v>2743</v>
      </c>
      <c r="D22" s="21"/>
      <c r="E22" s="68" t="s">
        <v>311</v>
      </c>
      <c r="F22" s="22" t="s">
        <v>54</v>
      </c>
      <c r="G22" s="18" t="s">
        <v>352</v>
      </c>
      <c r="H22" s="23">
        <v>7</v>
      </c>
      <c r="I22" s="24">
        <v>44382</v>
      </c>
    </row>
    <row r="23" spans="2:9" ht="30" customHeight="1">
      <c r="B23" s="20" t="s">
        <v>56</v>
      </c>
      <c r="C23" s="21">
        <v>5633</v>
      </c>
      <c r="D23" s="21"/>
      <c r="E23" s="68" t="s">
        <v>312</v>
      </c>
      <c r="F23" s="22" t="s">
        <v>54</v>
      </c>
      <c r="G23" s="22" t="s">
        <v>352</v>
      </c>
      <c r="H23" s="23">
        <v>7</v>
      </c>
      <c r="I23" s="24">
        <v>44382</v>
      </c>
    </row>
    <row r="24" spans="2:9" ht="30" customHeight="1">
      <c r="B24" s="20" t="s">
        <v>37</v>
      </c>
      <c r="C24" s="21"/>
      <c r="D24" s="21">
        <f>900*2</f>
        <v>1800</v>
      </c>
      <c r="E24" s="21" t="s">
        <v>38</v>
      </c>
      <c r="F24" s="22" t="s">
        <v>39</v>
      </c>
      <c r="G24" s="22" t="s">
        <v>40</v>
      </c>
      <c r="H24" s="23">
        <v>7</v>
      </c>
      <c r="I24" s="24">
        <v>44383</v>
      </c>
    </row>
    <row r="25" spans="2:9" ht="30" customHeight="1">
      <c r="B25" s="20" t="s">
        <v>59</v>
      </c>
      <c r="C25" s="21">
        <v>3400</v>
      </c>
      <c r="D25" s="21"/>
      <c r="E25" s="68" t="s">
        <v>119</v>
      </c>
      <c r="F25" s="22" t="s">
        <v>60</v>
      </c>
      <c r="G25" s="22" t="s">
        <v>309</v>
      </c>
      <c r="H25" s="23">
        <v>7</v>
      </c>
      <c r="I25" s="24">
        <v>44384</v>
      </c>
    </row>
    <row r="26" spans="2:9" ht="30" customHeight="1">
      <c r="B26" s="20" t="s">
        <v>37</v>
      </c>
      <c r="C26" s="21"/>
      <c r="D26" s="21">
        <f>900*15</f>
        <v>13500</v>
      </c>
      <c r="E26" s="21" t="s">
        <v>38</v>
      </c>
      <c r="F26" s="22" t="s">
        <v>39</v>
      </c>
      <c r="G26" s="22" t="s">
        <v>40</v>
      </c>
      <c r="H26" s="23">
        <v>7</v>
      </c>
      <c r="I26" s="24">
        <v>44386</v>
      </c>
    </row>
    <row r="27" spans="2:9" ht="30" customHeight="1">
      <c r="B27" s="20" t="s">
        <v>48</v>
      </c>
      <c r="C27" s="21">
        <v>1350</v>
      </c>
      <c r="D27" s="21"/>
      <c r="E27" s="68" t="s">
        <v>242</v>
      </c>
      <c r="F27" s="22" t="s">
        <v>49</v>
      </c>
      <c r="G27" s="22" t="s">
        <v>307</v>
      </c>
      <c r="H27" s="23">
        <v>7</v>
      </c>
      <c r="I27" s="24">
        <v>44386</v>
      </c>
    </row>
    <row r="28" spans="2:9" ht="30" customHeight="1">
      <c r="B28" s="20" t="s">
        <v>37</v>
      </c>
      <c r="C28" s="21"/>
      <c r="D28" s="21">
        <f>900*1</f>
        <v>900</v>
      </c>
      <c r="E28" s="21" t="s">
        <v>38</v>
      </c>
      <c r="F28" s="22" t="s">
        <v>39</v>
      </c>
      <c r="G28" s="18" t="s">
        <v>40</v>
      </c>
      <c r="H28" s="23">
        <v>7</v>
      </c>
      <c r="I28" s="24">
        <v>44387</v>
      </c>
    </row>
    <row r="29" spans="2:9" ht="30" customHeight="1">
      <c r="B29" s="20" t="s">
        <v>57</v>
      </c>
      <c r="C29" s="21">
        <v>599</v>
      </c>
      <c r="D29" s="21"/>
      <c r="E29" s="68" t="s">
        <v>341</v>
      </c>
      <c r="F29" s="22" t="s">
        <v>58</v>
      </c>
      <c r="G29" s="18" t="s">
        <v>340</v>
      </c>
      <c r="H29" s="23">
        <v>7</v>
      </c>
      <c r="I29" s="24">
        <v>44389</v>
      </c>
    </row>
    <row r="30" spans="2:9" ht="30" customHeight="1">
      <c r="B30" s="20" t="s">
        <v>61</v>
      </c>
      <c r="C30" s="21">
        <v>885</v>
      </c>
      <c r="D30" s="21"/>
      <c r="E30" s="21" t="s">
        <v>62</v>
      </c>
      <c r="F30" s="22" t="s">
        <v>63</v>
      </c>
      <c r="G30" s="26" t="s">
        <v>30</v>
      </c>
      <c r="H30" s="27">
        <v>7</v>
      </c>
      <c r="I30" s="24">
        <v>44389</v>
      </c>
    </row>
    <row r="31" spans="2:9" ht="30" customHeight="1">
      <c r="B31" s="20" t="s">
        <v>64</v>
      </c>
      <c r="C31" s="21">
        <f>307+10</f>
        <v>317</v>
      </c>
      <c r="D31" s="21"/>
      <c r="E31" s="68" t="s">
        <v>333</v>
      </c>
      <c r="F31" s="22" t="s">
        <v>65</v>
      </c>
      <c r="G31" s="22" t="s">
        <v>339</v>
      </c>
      <c r="H31" s="23">
        <v>7</v>
      </c>
      <c r="I31" s="24">
        <v>44389</v>
      </c>
    </row>
    <row r="32" spans="2:9" ht="30" customHeight="1">
      <c r="B32" s="20" t="s">
        <v>37</v>
      </c>
      <c r="C32" s="21"/>
      <c r="D32" s="21">
        <f>1000*1</f>
        <v>1000</v>
      </c>
      <c r="E32" s="21" t="s">
        <v>38</v>
      </c>
      <c r="F32" s="22" t="s">
        <v>39</v>
      </c>
      <c r="G32" s="22" t="s">
        <v>40</v>
      </c>
      <c r="H32" s="23">
        <v>7</v>
      </c>
      <c r="I32" s="24">
        <v>44391</v>
      </c>
    </row>
    <row r="33" spans="2:9" ht="30" customHeight="1">
      <c r="B33" s="20" t="s">
        <v>68</v>
      </c>
      <c r="C33" s="21">
        <v>9200</v>
      </c>
      <c r="D33" s="21"/>
      <c r="E33" s="68" t="s">
        <v>69</v>
      </c>
      <c r="F33" s="22" t="s">
        <v>26</v>
      </c>
      <c r="G33" s="22" t="s">
        <v>354</v>
      </c>
      <c r="H33" s="23">
        <v>7</v>
      </c>
      <c r="I33" s="24">
        <v>44392</v>
      </c>
    </row>
    <row r="34" spans="2:9" ht="30" customHeight="1">
      <c r="B34" s="20" t="s">
        <v>37</v>
      </c>
      <c r="C34" s="21"/>
      <c r="D34" s="21">
        <f>1000*3</f>
        <v>3000</v>
      </c>
      <c r="E34" s="21" t="s">
        <v>38</v>
      </c>
      <c r="F34" s="22" t="s">
        <v>39</v>
      </c>
      <c r="G34" s="22" t="s">
        <v>40</v>
      </c>
      <c r="H34" s="23">
        <v>7</v>
      </c>
      <c r="I34" s="24">
        <v>44392</v>
      </c>
    </row>
    <row r="35" spans="2:9" ht="30" customHeight="1">
      <c r="B35" s="20" t="s">
        <v>27</v>
      </c>
      <c r="C35" s="21">
        <v>100</v>
      </c>
      <c r="D35" s="21"/>
      <c r="E35" s="25" t="s">
        <v>66</v>
      </c>
      <c r="F35" s="22" t="s">
        <v>67</v>
      </c>
      <c r="G35" s="26" t="s">
        <v>30</v>
      </c>
      <c r="H35" s="27">
        <v>7</v>
      </c>
      <c r="I35" s="24">
        <v>44392</v>
      </c>
    </row>
    <row r="36" spans="2:9" ht="30" customHeight="1">
      <c r="B36" s="20" t="s">
        <v>48</v>
      </c>
      <c r="C36" s="21">
        <v>1350</v>
      </c>
      <c r="D36" s="21"/>
      <c r="E36" s="68" t="s">
        <v>243</v>
      </c>
      <c r="F36" s="22" t="s">
        <v>49</v>
      </c>
      <c r="G36" s="18" t="s">
        <v>307</v>
      </c>
      <c r="H36" s="23">
        <v>7</v>
      </c>
      <c r="I36" s="24">
        <v>44393</v>
      </c>
    </row>
    <row r="37" spans="2:9" ht="30" customHeight="1">
      <c r="B37" s="20" t="s">
        <v>73</v>
      </c>
      <c r="C37" s="21">
        <v>850</v>
      </c>
      <c r="D37" s="21"/>
      <c r="E37" s="68" t="s">
        <v>233</v>
      </c>
      <c r="F37" s="22" t="s">
        <v>239</v>
      </c>
      <c r="G37" s="18" t="s">
        <v>354</v>
      </c>
      <c r="H37" s="27">
        <v>7</v>
      </c>
      <c r="I37" s="24">
        <v>44398</v>
      </c>
    </row>
    <row r="38" spans="2:9" ht="30" customHeight="1">
      <c r="B38" s="20" t="s">
        <v>70</v>
      </c>
      <c r="C38" s="21">
        <v>88</v>
      </c>
      <c r="D38" s="21"/>
      <c r="E38" s="21" t="s">
        <v>71</v>
      </c>
      <c r="F38" s="22" t="s">
        <v>72</v>
      </c>
      <c r="G38" s="26" t="s">
        <v>30</v>
      </c>
      <c r="H38" s="27">
        <v>7</v>
      </c>
      <c r="I38" s="24">
        <v>44398</v>
      </c>
    </row>
    <row r="39" spans="2:9" ht="30" customHeight="1">
      <c r="B39" s="20" t="s">
        <v>75</v>
      </c>
      <c r="C39" s="21">
        <v>3400</v>
      </c>
      <c r="D39" s="21"/>
      <c r="E39" s="68" t="s">
        <v>120</v>
      </c>
      <c r="F39" s="22" t="s">
        <v>60</v>
      </c>
      <c r="G39" s="22" t="s">
        <v>309</v>
      </c>
      <c r="H39" s="23">
        <v>7</v>
      </c>
      <c r="I39" s="24">
        <v>44400</v>
      </c>
    </row>
    <row r="40" spans="2:9" ht="30" customHeight="1">
      <c r="B40" s="20" t="s">
        <v>48</v>
      </c>
      <c r="C40" s="21">
        <v>1350</v>
      </c>
      <c r="D40" s="21"/>
      <c r="E40" s="68" t="s">
        <v>244</v>
      </c>
      <c r="F40" s="22" t="s">
        <v>49</v>
      </c>
      <c r="G40" s="22" t="s">
        <v>307</v>
      </c>
      <c r="H40" s="23">
        <v>7</v>
      </c>
      <c r="I40" s="24">
        <v>44400</v>
      </c>
    </row>
    <row r="41" spans="2:9" ht="30" customHeight="1">
      <c r="B41" s="20" t="s">
        <v>76</v>
      </c>
      <c r="C41" s="21">
        <v>375</v>
      </c>
      <c r="D41" s="21"/>
      <c r="E41" s="21" t="s">
        <v>77</v>
      </c>
      <c r="F41" s="22" t="s">
        <v>78</v>
      </c>
      <c r="G41" s="26" t="s">
        <v>30</v>
      </c>
      <c r="H41" s="27">
        <v>7</v>
      </c>
      <c r="I41" s="24">
        <v>44403</v>
      </c>
    </row>
    <row r="42" spans="2:9" ht="30" customHeight="1">
      <c r="B42" s="20" t="s">
        <v>79</v>
      </c>
      <c r="C42" s="21">
        <v>77</v>
      </c>
      <c r="D42" s="21"/>
      <c r="E42" s="21" t="s">
        <v>80</v>
      </c>
      <c r="F42" s="22" t="s">
        <v>81</v>
      </c>
      <c r="G42" s="26" t="s">
        <v>30</v>
      </c>
      <c r="H42" s="27">
        <v>7</v>
      </c>
      <c r="I42" s="24">
        <v>44403</v>
      </c>
    </row>
    <row r="43" spans="2:9" ht="30" customHeight="1">
      <c r="B43" s="20" t="s">
        <v>24</v>
      </c>
      <c r="C43" s="21">
        <v>9200</v>
      </c>
      <c r="D43" s="21"/>
      <c r="E43" s="68" t="s">
        <v>82</v>
      </c>
      <c r="F43" s="22" t="s">
        <v>26</v>
      </c>
      <c r="G43" s="22" t="s">
        <v>354</v>
      </c>
      <c r="H43" s="23">
        <v>7</v>
      </c>
      <c r="I43" s="24">
        <v>44407</v>
      </c>
    </row>
    <row r="44" spans="2:9" ht="30" customHeight="1">
      <c r="B44" s="20" t="s">
        <v>48</v>
      </c>
      <c r="C44" s="21">
        <v>1350</v>
      </c>
      <c r="D44" s="21"/>
      <c r="E44" s="68" t="s">
        <v>245</v>
      </c>
      <c r="F44" s="22" t="s">
        <v>49</v>
      </c>
      <c r="G44" s="22" t="s">
        <v>307</v>
      </c>
      <c r="H44" s="23">
        <v>7</v>
      </c>
      <c r="I44" s="24">
        <v>44407</v>
      </c>
    </row>
    <row r="45" spans="2:9" ht="30" customHeight="1">
      <c r="B45" s="20" t="s">
        <v>41</v>
      </c>
      <c r="C45" s="21"/>
      <c r="D45" s="21">
        <f>34*900</f>
        <v>30600</v>
      </c>
      <c r="E45" s="21" t="s">
        <v>38</v>
      </c>
      <c r="F45" s="22" t="s">
        <v>39</v>
      </c>
      <c r="G45" s="22" t="s">
        <v>40</v>
      </c>
      <c r="H45" s="23">
        <v>7</v>
      </c>
      <c r="I45" s="24">
        <v>44408</v>
      </c>
    </row>
    <row r="46" spans="2:9" ht="30" customHeight="1">
      <c r="B46" s="20" t="s">
        <v>27</v>
      </c>
      <c r="C46" s="21">
        <v>100</v>
      </c>
      <c r="D46" s="21"/>
      <c r="E46" s="25" t="s">
        <v>83</v>
      </c>
      <c r="F46" s="22" t="s">
        <v>84</v>
      </c>
      <c r="G46" s="70" t="s">
        <v>30</v>
      </c>
      <c r="H46" s="27">
        <v>8</v>
      </c>
      <c r="I46" s="24">
        <v>44409</v>
      </c>
    </row>
    <row r="47" spans="2:9" ht="30" customHeight="1">
      <c r="B47" s="30" t="s">
        <v>85</v>
      </c>
      <c r="C47" s="28"/>
      <c r="D47" s="29">
        <f>19*900</f>
        <v>17100</v>
      </c>
      <c r="E47" s="21" t="s">
        <v>38</v>
      </c>
      <c r="F47" s="22" t="s">
        <v>39</v>
      </c>
      <c r="G47" s="18" t="s">
        <v>40</v>
      </c>
      <c r="H47" s="23">
        <v>8</v>
      </c>
      <c r="I47" s="24">
        <v>44414</v>
      </c>
    </row>
    <row r="48" spans="2:9" ht="30" customHeight="1">
      <c r="B48" s="20" t="s">
        <v>48</v>
      </c>
      <c r="C48" s="21">
        <v>1350</v>
      </c>
      <c r="D48" s="21"/>
      <c r="E48" s="68" t="s">
        <v>246</v>
      </c>
      <c r="F48" s="22" t="s">
        <v>49</v>
      </c>
      <c r="G48" s="22" t="s">
        <v>307</v>
      </c>
      <c r="H48" s="23">
        <v>8</v>
      </c>
      <c r="I48" s="24">
        <v>44414</v>
      </c>
    </row>
    <row r="49" spans="2:9" ht="30" customHeight="1">
      <c r="B49" s="20" t="s">
        <v>59</v>
      </c>
      <c r="C49" s="21">
        <v>3400</v>
      </c>
      <c r="D49" s="21"/>
      <c r="E49" s="68" t="s">
        <v>146</v>
      </c>
      <c r="F49" s="22" t="s">
        <v>60</v>
      </c>
      <c r="G49" s="22" t="s">
        <v>309</v>
      </c>
      <c r="H49" s="23">
        <v>8</v>
      </c>
      <c r="I49" s="24">
        <v>44419</v>
      </c>
    </row>
    <row r="50" spans="2:9" ht="30" customHeight="1">
      <c r="B50" s="30" t="s">
        <v>85</v>
      </c>
      <c r="C50" s="21"/>
      <c r="D50" s="21">
        <f>9*900</f>
        <v>8100</v>
      </c>
      <c r="E50" s="21" t="s">
        <v>38</v>
      </c>
      <c r="F50" s="22" t="s">
        <v>39</v>
      </c>
      <c r="G50" s="22" t="s">
        <v>40</v>
      </c>
      <c r="H50" s="23">
        <v>8</v>
      </c>
      <c r="I50" s="24">
        <v>44421</v>
      </c>
    </row>
    <row r="51" spans="2:9" ht="30" customHeight="1">
      <c r="B51" s="35" t="s">
        <v>86</v>
      </c>
      <c r="C51" s="21">
        <v>500</v>
      </c>
      <c r="D51" s="21"/>
      <c r="E51" s="68" t="s">
        <v>285</v>
      </c>
      <c r="F51" s="22" t="s">
        <v>49</v>
      </c>
      <c r="G51" s="22" t="s">
        <v>307</v>
      </c>
      <c r="H51" s="23">
        <v>8</v>
      </c>
      <c r="I51" s="24">
        <v>44421</v>
      </c>
    </row>
    <row r="52" spans="2:9" ht="30" customHeight="1">
      <c r="B52" s="20" t="s">
        <v>48</v>
      </c>
      <c r="C52" s="21">
        <v>1350</v>
      </c>
      <c r="D52" s="21"/>
      <c r="E52" s="68" t="s">
        <v>247</v>
      </c>
      <c r="F52" s="22" t="s">
        <v>49</v>
      </c>
      <c r="G52" s="22" t="s">
        <v>307</v>
      </c>
      <c r="H52" s="23">
        <v>8</v>
      </c>
      <c r="I52" s="24">
        <v>44421</v>
      </c>
    </row>
    <row r="53" spans="2:9" ht="30" customHeight="1">
      <c r="B53" s="20" t="s">
        <v>68</v>
      </c>
      <c r="C53" s="21">
        <v>9200</v>
      </c>
      <c r="D53" s="21"/>
      <c r="E53" s="68" t="s">
        <v>74</v>
      </c>
      <c r="F53" s="22" t="s">
        <v>26</v>
      </c>
      <c r="G53" s="22" t="s">
        <v>354</v>
      </c>
      <c r="H53" s="23">
        <v>8</v>
      </c>
      <c r="I53" s="24">
        <v>44423</v>
      </c>
    </row>
    <row r="54" spans="2:9" ht="30" customHeight="1">
      <c r="B54" s="20" t="s">
        <v>27</v>
      </c>
      <c r="C54" s="21">
        <v>100</v>
      </c>
      <c r="D54" s="21"/>
      <c r="E54" s="25" t="s">
        <v>87</v>
      </c>
      <c r="F54" s="22" t="s">
        <v>84</v>
      </c>
      <c r="G54" s="26" t="s">
        <v>30</v>
      </c>
      <c r="H54" s="27">
        <v>8</v>
      </c>
      <c r="I54" s="24">
        <v>44423</v>
      </c>
    </row>
    <row r="55" spans="2:9" ht="30" customHeight="1">
      <c r="B55" s="30" t="s">
        <v>85</v>
      </c>
      <c r="C55" s="21"/>
      <c r="D55" s="21">
        <f>11*900</f>
        <v>9900</v>
      </c>
      <c r="E55" s="21" t="s">
        <v>38</v>
      </c>
      <c r="F55" s="22" t="s">
        <v>39</v>
      </c>
      <c r="G55" s="18" t="s">
        <v>40</v>
      </c>
      <c r="H55" s="23">
        <v>8</v>
      </c>
      <c r="I55" s="24">
        <v>44424</v>
      </c>
    </row>
    <row r="56" spans="2:9" ht="30" customHeight="1">
      <c r="B56" s="20" t="s">
        <v>57</v>
      </c>
      <c r="C56" s="21">
        <f>599+13</f>
        <v>612</v>
      </c>
      <c r="D56" s="21"/>
      <c r="E56" s="68" t="s">
        <v>342</v>
      </c>
      <c r="F56" s="22" t="s">
        <v>58</v>
      </c>
      <c r="G56" s="22" t="s">
        <v>340</v>
      </c>
      <c r="H56" s="23">
        <v>8</v>
      </c>
      <c r="I56" s="24">
        <v>44427</v>
      </c>
    </row>
    <row r="57" spans="2:9" ht="30" customHeight="1">
      <c r="B57" s="20" t="s">
        <v>48</v>
      </c>
      <c r="C57" s="28">
        <v>1350</v>
      </c>
      <c r="D57" s="28"/>
      <c r="E57" s="68" t="s">
        <v>248</v>
      </c>
      <c r="F57" s="22" t="s">
        <v>49</v>
      </c>
      <c r="G57" s="22" t="s">
        <v>307</v>
      </c>
      <c r="H57" s="23">
        <v>8</v>
      </c>
      <c r="I57" s="31">
        <v>44428</v>
      </c>
    </row>
    <row r="58" spans="2:9" ht="30" customHeight="1">
      <c r="B58" s="20" t="s">
        <v>75</v>
      </c>
      <c r="C58" s="28">
        <v>3400</v>
      </c>
      <c r="D58" s="28"/>
      <c r="E58" s="68" t="s">
        <v>147</v>
      </c>
      <c r="F58" s="22" t="s">
        <v>60</v>
      </c>
      <c r="G58" s="22" t="s">
        <v>309</v>
      </c>
      <c r="H58" s="23">
        <v>8</v>
      </c>
      <c r="I58" s="31">
        <v>44433</v>
      </c>
    </row>
    <row r="59" spans="2:9" ht="30" customHeight="1">
      <c r="B59" s="20" t="s">
        <v>48</v>
      </c>
      <c r="C59" s="28">
        <v>1350</v>
      </c>
      <c r="D59" s="28"/>
      <c r="E59" s="68" t="s">
        <v>249</v>
      </c>
      <c r="F59" s="22" t="s">
        <v>49</v>
      </c>
      <c r="G59" s="22" t="s">
        <v>307</v>
      </c>
      <c r="H59" s="23">
        <v>8</v>
      </c>
      <c r="I59" s="31">
        <v>44435</v>
      </c>
    </row>
    <row r="60" spans="2:9" ht="30" customHeight="1">
      <c r="B60" s="30" t="s">
        <v>41</v>
      </c>
      <c r="C60" s="28"/>
      <c r="D60" s="28">
        <f>2*900</f>
        <v>1800</v>
      </c>
      <c r="E60" s="21" t="s">
        <v>38</v>
      </c>
      <c r="F60" s="22" t="s">
        <v>39</v>
      </c>
      <c r="G60" s="22" t="s">
        <v>40</v>
      </c>
      <c r="H60" s="23">
        <v>8</v>
      </c>
      <c r="I60" s="31">
        <v>44438</v>
      </c>
    </row>
    <row r="61" spans="2:9" ht="30" customHeight="1">
      <c r="B61" s="20" t="s">
        <v>24</v>
      </c>
      <c r="C61" s="28">
        <v>9200</v>
      </c>
      <c r="D61" s="28"/>
      <c r="E61" s="68" t="s">
        <v>94</v>
      </c>
      <c r="F61" s="22" t="s">
        <v>26</v>
      </c>
      <c r="G61" s="22" t="s">
        <v>354</v>
      </c>
      <c r="H61" s="23">
        <v>8</v>
      </c>
      <c r="I61" s="31">
        <v>44439</v>
      </c>
    </row>
    <row r="62" spans="2:9" ht="30" customHeight="1">
      <c r="B62" s="20" t="s">
        <v>27</v>
      </c>
      <c r="C62" s="21">
        <v>100</v>
      </c>
      <c r="D62" s="21"/>
      <c r="E62" s="25" t="s">
        <v>88</v>
      </c>
      <c r="F62" s="22" t="s">
        <v>84</v>
      </c>
      <c r="G62" s="26" t="s">
        <v>30</v>
      </c>
      <c r="H62" s="27">
        <v>9</v>
      </c>
      <c r="I62" s="24">
        <v>44440</v>
      </c>
    </row>
    <row r="63" spans="2:9" ht="30" customHeight="1">
      <c r="B63" s="20" t="s">
        <v>27</v>
      </c>
      <c r="C63" s="21">
        <v>100</v>
      </c>
      <c r="D63" s="21"/>
      <c r="E63" s="25" t="s">
        <v>89</v>
      </c>
      <c r="F63" s="22" t="s">
        <v>90</v>
      </c>
      <c r="G63" s="26" t="s">
        <v>30</v>
      </c>
      <c r="H63" s="27">
        <v>10</v>
      </c>
      <c r="I63" s="24">
        <v>44440</v>
      </c>
    </row>
    <row r="64" spans="2:9" ht="30" customHeight="1">
      <c r="B64" s="20" t="s">
        <v>48</v>
      </c>
      <c r="C64" s="21">
        <v>1350</v>
      </c>
      <c r="D64" s="21"/>
      <c r="E64" s="68" t="s">
        <v>250</v>
      </c>
      <c r="F64" s="22" t="s">
        <v>49</v>
      </c>
      <c r="G64" s="18" t="s">
        <v>307</v>
      </c>
      <c r="H64" s="23">
        <v>9</v>
      </c>
      <c r="I64" s="24">
        <v>44442</v>
      </c>
    </row>
    <row r="65" spans="2:9" ht="30" customHeight="1">
      <c r="B65" s="30" t="s">
        <v>91</v>
      </c>
      <c r="C65" s="21"/>
      <c r="D65" s="21">
        <f>900*19</f>
        <v>17100</v>
      </c>
      <c r="E65" s="21" t="s">
        <v>38</v>
      </c>
      <c r="F65" s="22" t="s">
        <v>39</v>
      </c>
      <c r="G65" s="22" t="s">
        <v>40</v>
      </c>
      <c r="H65" s="23">
        <v>9</v>
      </c>
      <c r="I65" s="24">
        <v>44446</v>
      </c>
    </row>
    <row r="66" spans="2:9" ht="30" customHeight="1">
      <c r="B66" s="20" t="s">
        <v>45</v>
      </c>
      <c r="C66" s="21">
        <v>4776</v>
      </c>
      <c r="D66" s="21"/>
      <c r="E66" s="68" t="s">
        <v>217</v>
      </c>
      <c r="F66" s="22" t="s">
        <v>46</v>
      </c>
      <c r="G66" s="22" t="s">
        <v>353</v>
      </c>
      <c r="H66" s="23">
        <v>9</v>
      </c>
      <c r="I66" s="24">
        <v>44447</v>
      </c>
    </row>
    <row r="67" spans="2:9" ht="30" customHeight="1">
      <c r="B67" s="20" t="s">
        <v>53</v>
      </c>
      <c r="C67" s="21">
        <v>300</v>
      </c>
      <c r="D67" s="21"/>
      <c r="E67" s="68" t="s">
        <v>313</v>
      </c>
      <c r="F67" s="22" t="s">
        <v>54</v>
      </c>
      <c r="G67" s="22" t="s">
        <v>352</v>
      </c>
      <c r="H67" s="23">
        <v>9</v>
      </c>
      <c r="I67" s="24">
        <v>44447</v>
      </c>
    </row>
    <row r="68" spans="2:9" ht="30" customHeight="1">
      <c r="B68" s="20" t="s">
        <v>55</v>
      </c>
      <c r="C68" s="21">
        <v>300</v>
      </c>
      <c r="D68" s="21"/>
      <c r="E68" s="68" t="s">
        <v>315</v>
      </c>
      <c r="F68" s="22" t="s">
        <v>54</v>
      </c>
      <c r="G68" s="22" t="s">
        <v>352</v>
      </c>
      <c r="H68" s="23">
        <v>9</v>
      </c>
      <c r="I68" s="24">
        <v>44447</v>
      </c>
    </row>
    <row r="69" spans="2:9" ht="30" customHeight="1">
      <c r="B69" s="20" t="s">
        <v>56</v>
      </c>
      <c r="C69" s="21">
        <v>300</v>
      </c>
      <c r="D69" s="21"/>
      <c r="E69" s="68" t="s">
        <v>314</v>
      </c>
      <c r="F69" s="22" t="s">
        <v>54</v>
      </c>
      <c r="G69" s="22" t="s">
        <v>352</v>
      </c>
      <c r="H69" s="23">
        <v>9</v>
      </c>
      <c r="I69" s="24">
        <v>44447</v>
      </c>
    </row>
    <row r="70" spans="2:9" ht="30" customHeight="1">
      <c r="B70" s="20" t="s">
        <v>92</v>
      </c>
      <c r="C70" s="21">
        <v>3020</v>
      </c>
      <c r="D70" s="21"/>
      <c r="E70" s="68" t="s">
        <v>332</v>
      </c>
      <c r="F70" s="22" t="s">
        <v>54</v>
      </c>
      <c r="G70" s="18" t="s">
        <v>352</v>
      </c>
      <c r="H70" s="23">
        <v>9</v>
      </c>
      <c r="I70" s="24">
        <v>44447</v>
      </c>
    </row>
    <row r="71" spans="2:9" ht="30" customHeight="1">
      <c r="B71" s="20" t="s">
        <v>57</v>
      </c>
      <c r="C71" s="21">
        <v>599</v>
      </c>
      <c r="D71" s="21"/>
      <c r="E71" s="68" t="s">
        <v>343</v>
      </c>
      <c r="F71" s="22" t="s">
        <v>58</v>
      </c>
      <c r="G71" s="22" t="s">
        <v>340</v>
      </c>
      <c r="H71" s="23">
        <v>9</v>
      </c>
      <c r="I71" s="24">
        <v>44448</v>
      </c>
    </row>
    <row r="72" spans="2:9" ht="30" customHeight="1">
      <c r="B72" s="30" t="s">
        <v>91</v>
      </c>
      <c r="C72" s="21"/>
      <c r="D72" s="21">
        <f>900*11</f>
        <v>9900</v>
      </c>
      <c r="E72" s="21" t="s">
        <v>38</v>
      </c>
      <c r="F72" s="22" t="s">
        <v>39</v>
      </c>
      <c r="G72" s="22" t="s">
        <v>40</v>
      </c>
      <c r="H72" s="23">
        <v>9</v>
      </c>
      <c r="I72" s="24">
        <v>44449</v>
      </c>
    </row>
    <row r="73" spans="2:9" ht="30" customHeight="1">
      <c r="B73" s="20" t="s">
        <v>48</v>
      </c>
      <c r="C73" s="21">
        <v>1350</v>
      </c>
      <c r="D73" s="21"/>
      <c r="E73" s="68" t="s">
        <v>251</v>
      </c>
      <c r="F73" s="22" t="s">
        <v>49</v>
      </c>
      <c r="G73" s="18" t="s">
        <v>307</v>
      </c>
      <c r="H73" s="23">
        <v>9</v>
      </c>
      <c r="I73" s="24">
        <v>44449</v>
      </c>
    </row>
    <row r="74" spans="2:9" ht="30" customHeight="1">
      <c r="B74" s="30" t="s">
        <v>91</v>
      </c>
      <c r="C74" s="21"/>
      <c r="D74" s="21">
        <f>10*900</f>
        <v>9000</v>
      </c>
      <c r="E74" s="21" t="s">
        <v>38</v>
      </c>
      <c r="F74" s="22" t="s">
        <v>39</v>
      </c>
      <c r="G74" s="22" t="s">
        <v>40</v>
      </c>
      <c r="H74" s="23">
        <v>9</v>
      </c>
      <c r="I74" s="24">
        <v>44452</v>
      </c>
    </row>
    <row r="75" spans="2:9" ht="30" customHeight="1">
      <c r="B75" s="20" t="s">
        <v>59</v>
      </c>
      <c r="C75" s="28">
        <v>3400</v>
      </c>
      <c r="D75" s="21"/>
      <c r="E75" s="68" t="s">
        <v>148</v>
      </c>
      <c r="F75" s="22" t="s">
        <v>60</v>
      </c>
      <c r="G75" s="22" t="s">
        <v>309</v>
      </c>
      <c r="H75" s="23">
        <v>9</v>
      </c>
      <c r="I75" s="24">
        <v>44453</v>
      </c>
    </row>
    <row r="76" spans="2:9" ht="30" customHeight="1">
      <c r="B76" s="20" t="s">
        <v>68</v>
      </c>
      <c r="C76" s="21">
        <v>9200</v>
      </c>
      <c r="D76" s="21"/>
      <c r="E76" s="68" t="s">
        <v>99</v>
      </c>
      <c r="F76" s="22" t="s">
        <v>26</v>
      </c>
      <c r="G76" s="22" t="s">
        <v>354</v>
      </c>
      <c r="H76" s="23">
        <v>9</v>
      </c>
      <c r="I76" s="24">
        <v>44454</v>
      </c>
    </row>
    <row r="77" spans="2:9" ht="30" customHeight="1">
      <c r="B77" s="20" t="s">
        <v>27</v>
      </c>
      <c r="C77" s="21">
        <v>100</v>
      </c>
      <c r="D77" s="21"/>
      <c r="E77" s="25" t="s">
        <v>93</v>
      </c>
      <c r="F77" s="22" t="s">
        <v>84</v>
      </c>
      <c r="G77" s="26" t="s">
        <v>30</v>
      </c>
      <c r="H77" s="27">
        <v>9</v>
      </c>
      <c r="I77" s="24">
        <v>44454</v>
      </c>
    </row>
    <row r="78" spans="2:9" ht="30" customHeight="1">
      <c r="B78" s="20" t="s">
        <v>27</v>
      </c>
      <c r="C78" s="21">
        <v>100</v>
      </c>
      <c r="D78" s="21"/>
      <c r="E78" s="25" t="s">
        <v>95</v>
      </c>
      <c r="F78" s="22" t="s">
        <v>90</v>
      </c>
      <c r="G78" s="26" t="s">
        <v>30</v>
      </c>
      <c r="H78" s="27">
        <v>10</v>
      </c>
      <c r="I78" s="24">
        <v>44454</v>
      </c>
    </row>
    <row r="79" spans="2:9" ht="30" customHeight="1">
      <c r="B79" s="20" t="s">
        <v>48</v>
      </c>
      <c r="C79" s="21">
        <v>1350</v>
      </c>
      <c r="D79" s="21"/>
      <c r="E79" s="68" t="s">
        <v>252</v>
      </c>
      <c r="F79" s="22" t="s">
        <v>49</v>
      </c>
      <c r="G79" s="18" t="s">
        <v>307</v>
      </c>
      <c r="H79" s="23">
        <v>9</v>
      </c>
      <c r="I79" s="24">
        <v>44456</v>
      </c>
    </row>
    <row r="80" spans="2:9" ht="30" customHeight="1">
      <c r="B80" s="20" t="s">
        <v>19</v>
      </c>
      <c r="C80" s="21"/>
      <c r="D80" s="21">
        <v>1500</v>
      </c>
      <c r="E80" s="21" t="s">
        <v>96</v>
      </c>
      <c r="F80" s="22" t="s">
        <v>97</v>
      </c>
      <c r="G80" s="22" t="s">
        <v>22</v>
      </c>
      <c r="H80" s="23">
        <v>9</v>
      </c>
      <c r="I80" s="24">
        <v>44463</v>
      </c>
    </row>
    <row r="81" spans="2:9" ht="30" customHeight="1">
      <c r="B81" s="20" t="s">
        <v>23</v>
      </c>
      <c r="C81" s="28" t="s">
        <v>98</v>
      </c>
      <c r="D81" s="21">
        <v>1000</v>
      </c>
      <c r="E81" s="21" t="s">
        <v>96</v>
      </c>
      <c r="F81" s="22" t="s">
        <v>21</v>
      </c>
      <c r="G81" s="22" t="s">
        <v>22</v>
      </c>
      <c r="H81" s="23">
        <v>9</v>
      </c>
      <c r="I81" s="24">
        <v>44463</v>
      </c>
    </row>
    <row r="82" spans="2:9" ht="30" customHeight="1">
      <c r="B82" s="20" t="s">
        <v>48</v>
      </c>
      <c r="C82" s="21">
        <v>1350</v>
      </c>
      <c r="D82" s="21"/>
      <c r="E82" s="68" t="s">
        <v>253</v>
      </c>
      <c r="F82" s="22" t="s">
        <v>49</v>
      </c>
      <c r="G82" s="22" t="s">
        <v>307</v>
      </c>
      <c r="H82" s="23">
        <v>9</v>
      </c>
      <c r="I82" s="24">
        <v>44463</v>
      </c>
    </row>
    <row r="83" spans="2:9" ht="30" customHeight="1">
      <c r="B83" s="20" t="s">
        <v>64</v>
      </c>
      <c r="C83" s="28">
        <f>183+10</f>
        <v>193</v>
      </c>
      <c r="D83" s="21"/>
      <c r="E83" s="68" t="s">
        <v>334</v>
      </c>
      <c r="F83" s="22" t="s">
        <v>65</v>
      </c>
      <c r="G83" s="22" t="s">
        <v>339</v>
      </c>
      <c r="H83" s="23">
        <v>9</v>
      </c>
      <c r="I83" s="24">
        <v>44466</v>
      </c>
    </row>
    <row r="84" spans="2:9" ht="30" customHeight="1">
      <c r="B84" s="20" t="s">
        <v>75</v>
      </c>
      <c r="C84" s="21">
        <v>3400</v>
      </c>
      <c r="D84" s="21"/>
      <c r="E84" s="68" t="s">
        <v>149</v>
      </c>
      <c r="F84" s="22" t="s">
        <v>60</v>
      </c>
      <c r="G84" s="22" t="s">
        <v>309</v>
      </c>
      <c r="H84" s="23">
        <v>9</v>
      </c>
      <c r="I84" s="24">
        <v>44467</v>
      </c>
    </row>
    <row r="85" spans="2:9" ht="30" customHeight="1">
      <c r="B85" s="30" t="s">
        <v>41</v>
      </c>
      <c r="C85" s="21"/>
      <c r="D85" s="21">
        <f>(900*5)+200</f>
        <v>4700</v>
      </c>
      <c r="E85" s="21" t="s">
        <v>38</v>
      </c>
      <c r="F85" s="22" t="s">
        <v>39</v>
      </c>
      <c r="G85" s="22" t="s">
        <v>40</v>
      </c>
      <c r="H85" s="23">
        <v>9</v>
      </c>
      <c r="I85" s="24">
        <v>44469</v>
      </c>
    </row>
    <row r="86" spans="2:9" ht="30" customHeight="1">
      <c r="B86" s="20" t="s">
        <v>24</v>
      </c>
      <c r="C86" s="21">
        <v>9200</v>
      </c>
      <c r="D86" s="21"/>
      <c r="E86" s="68" t="s">
        <v>117</v>
      </c>
      <c r="F86" s="22" t="s">
        <v>26</v>
      </c>
      <c r="G86" s="22" t="s">
        <v>354</v>
      </c>
      <c r="H86" s="23">
        <v>9</v>
      </c>
      <c r="I86" s="24">
        <v>44469</v>
      </c>
    </row>
    <row r="87" spans="2:9" ht="30" customHeight="1">
      <c r="B87" s="20" t="s">
        <v>47</v>
      </c>
      <c r="C87" s="21">
        <v>1000</v>
      </c>
      <c r="D87" s="21"/>
      <c r="E87" s="21" t="s">
        <v>96</v>
      </c>
      <c r="F87" s="22" t="s">
        <v>21</v>
      </c>
      <c r="G87" s="22" t="s">
        <v>22</v>
      </c>
      <c r="H87" s="23">
        <v>9</v>
      </c>
      <c r="I87" s="24">
        <v>44469</v>
      </c>
    </row>
    <row r="88" spans="2:9" ht="30" customHeight="1">
      <c r="B88" s="20" t="s">
        <v>48</v>
      </c>
      <c r="C88" s="21">
        <v>1350</v>
      </c>
      <c r="D88" s="21"/>
      <c r="E88" s="68" t="s">
        <v>254</v>
      </c>
      <c r="F88" s="22" t="s">
        <v>49</v>
      </c>
      <c r="G88" s="22" t="s">
        <v>307</v>
      </c>
      <c r="H88" s="23">
        <v>10</v>
      </c>
      <c r="I88" s="24">
        <v>44470</v>
      </c>
    </row>
    <row r="89" spans="2:9" ht="30" customHeight="1">
      <c r="B89" s="20" t="s">
        <v>100</v>
      </c>
      <c r="C89" s="28">
        <v>141</v>
      </c>
      <c r="D89" s="29"/>
      <c r="E89" s="21" t="s">
        <v>101</v>
      </c>
      <c r="F89" s="22" t="s">
        <v>102</v>
      </c>
      <c r="G89" s="26" t="s">
        <v>30</v>
      </c>
      <c r="H89" s="27">
        <v>10</v>
      </c>
      <c r="I89" s="31">
        <v>44470</v>
      </c>
    </row>
    <row r="90" spans="2:9" ht="30" customHeight="1">
      <c r="B90" s="30" t="s">
        <v>103</v>
      </c>
      <c r="C90" s="28"/>
      <c r="D90" s="28">
        <f>(900*15)-150</f>
        <v>13350</v>
      </c>
      <c r="E90" s="21" t="s">
        <v>38</v>
      </c>
      <c r="F90" s="22" t="s">
        <v>39</v>
      </c>
      <c r="G90" s="22" t="s">
        <v>40</v>
      </c>
      <c r="H90" s="23">
        <v>10</v>
      </c>
      <c r="I90" s="31">
        <v>44474</v>
      </c>
    </row>
    <row r="91" spans="2:9" ht="30" customHeight="1">
      <c r="B91" s="30" t="s">
        <v>103</v>
      </c>
      <c r="C91" s="28"/>
      <c r="D91" s="29">
        <f>(900*11)-100</f>
        <v>9800</v>
      </c>
      <c r="E91" s="21" t="s">
        <v>38</v>
      </c>
      <c r="F91" s="22" t="s">
        <v>39</v>
      </c>
      <c r="G91" s="22" t="s">
        <v>40</v>
      </c>
      <c r="H91" s="23">
        <v>10</v>
      </c>
      <c r="I91" s="31">
        <v>44476</v>
      </c>
    </row>
    <row r="92" spans="2:9" ht="30" customHeight="1">
      <c r="B92" s="20" t="s">
        <v>48</v>
      </c>
      <c r="C92" s="28">
        <v>1350</v>
      </c>
      <c r="D92" s="28"/>
      <c r="E92" s="68" t="s">
        <v>255</v>
      </c>
      <c r="F92" s="22" t="s">
        <v>49</v>
      </c>
      <c r="G92" s="22" t="s">
        <v>307</v>
      </c>
      <c r="H92" s="23">
        <v>10</v>
      </c>
      <c r="I92" s="24">
        <v>44477</v>
      </c>
    </row>
    <row r="93" spans="2:9" ht="30" customHeight="1">
      <c r="B93" s="20" t="s">
        <v>104</v>
      </c>
      <c r="C93" s="28">
        <v>308.85000000000002</v>
      </c>
      <c r="D93" s="21"/>
      <c r="E93" s="21" t="s">
        <v>105</v>
      </c>
      <c r="F93" s="22" t="s">
        <v>106</v>
      </c>
      <c r="G93" s="26" t="s">
        <v>30</v>
      </c>
      <c r="H93" s="27">
        <v>10</v>
      </c>
      <c r="I93" s="24">
        <v>44480</v>
      </c>
    </row>
    <row r="94" spans="2:9" ht="30" customHeight="1">
      <c r="B94" s="20" t="s">
        <v>107</v>
      </c>
      <c r="C94" s="21">
        <v>308.85000000000002</v>
      </c>
      <c r="D94" s="21"/>
      <c r="E94" s="21" t="s">
        <v>108</v>
      </c>
      <c r="F94" s="22" t="s">
        <v>106</v>
      </c>
      <c r="G94" s="26" t="s">
        <v>30</v>
      </c>
      <c r="H94" s="27">
        <v>10</v>
      </c>
      <c r="I94" s="24">
        <v>44480</v>
      </c>
    </row>
    <row r="95" spans="2:9" ht="30" customHeight="1">
      <c r="B95" s="20" t="s">
        <v>109</v>
      </c>
      <c r="C95" s="21">
        <v>2622</v>
      </c>
      <c r="D95" s="21"/>
      <c r="E95" s="21" t="s">
        <v>110</v>
      </c>
      <c r="F95" s="36" t="s">
        <v>111</v>
      </c>
      <c r="G95" s="70" t="s">
        <v>30</v>
      </c>
      <c r="H95" s="23">
        <v>10</v>
      </c>
      <c r="I95" s="24">
        <v>44480</v>
      </c>
    </row>
    <row r="96" spans="2:9" ht="30" customHeight="1">
      <c r="B96" s="30" t="s">
        <v>103</v>
      </c>
      <c r="C96" s="21"/>
      <c r="D96" s="21">
        <f>900*13</f>
        <v>11700</v>
      </c>
      <c r="E96" s="21" t="s">
        <v>38</v>
      </c>
      <c r="F96" s="22" t="s">
        <v>39</v>
      </c>
      <c r="G96" s="22" t="s">
        <v>40</v>
      </c>
      <c r="H96" s="23">
        <v>10</v>
      </c>
      <c r="I96" s="24">
        <v>44482</v>
      </c>
    </row>
    <row r="97" spans="2:9" ht="30" customHeight="1">
      <c r="B97" s="35" t="s">
        <v>355</v>
      </c>
      <c r="C97" s="21">
        <v>300</v>
      </c>
      <c r="D97" s="21"/>
      <c r="E97" s="21" t="s">
        <v>112</v>
      </c>
      <c r="F97" s="22" t="s">
        <v>113</v>
      </c>
      <c r="G97" s="70" t="s">
        <v>30</v>
      </c>
      <c r="H97" s="23">
        <v>10</v>
      </c>
      <c r="I97" s="24">
        <v>44482</v>
      </c>
    </row>
    <row r="98" spans="2:9" ht="30" customHeight="1">
      <c r="B98" s="35" t="s">
        <v>114</v>
      </c>
      <c r="C98" s="28">
        <v>619.88</v>
      </c>
      <c r="D98" s="21"/>
      <c r="E98" s="21" t="s">
        <v>115</v>
      </c>
      <c r="F98" s="36" t="s">
        <v>116</v>
      </c>
      <c r="G98" s="70" t="s">
        <v>30</v>
      </c>
      <c r="H98" s="23">
        <v>10</v>
      </c>
      <c r="I98" s="24">
        <v>44482</v>
      </c>
    </row>
    <row r="99" spans="2:9" ht="30" customHeight="1">
      <c r="B99" s="20" t="s">
        <v>68</v>
      </c>
      <c r="C99" s="21">
        <v>9200</v>
      </c>
      <c r="D99" s="21"/>
      <c r="E99" s="68" t="s">
        <v>130</v>
      </c>
      <c r="F99" s="22" t="s">
        <v>26</v>
      </c>
      <c r="G99" s="22" t="s">
        <v>354</v>
      </c>
      <c r="H99" s="23">
        <v>10</v>
      </c>
      <c r="I99" s="24">
        <v>44484</v>
      </c>
    </row>
    <row r="100" spans="2:9" ht="30" customHeight="1">
      <c r="B100" s="20" t="s">
        <v>48</v>
      </c>
      <c r="C100" s="21">
        <v>1350</v>
      </c>
      <c r="D100" s="21"/>
      <c r="E100" s="68" t="s">
        <v>256</v>
      </c>
      <c r="F100" s="22" t="s">
        <v>49</v>
      </c>
      <c r="G100" s="22" t="s">
        <v>307</v>
      </c>
      <c r="H100" s="23">
        <v>10</v>
      </c>
      <c r="I100" s="24">
        <v>44484</v>
      </c>
    </row>
    <row r="101" spans="2:9" ht="30" customHeight="1">
      <c r="B101" s="20" t="s">
        <v>118</v>
      </c>
      <c r="C101" s="21">
        <v>5000</v>
      </c>
      <c r="D101" s="21"/>
      <c r="E101" s="68" t="s">
        <v>150</v>
      </c>
      <c r="F101" s="22" t="s">
        <v>60</v>
      </c>
      <c r="G101" s="22" t="s">
        <v>309</v>
      </c>
      <c r="H101" s="23">
        <v>10</v>
      </c>
      <c r="I101" s="24">
        <v>44490</v>
      </c>
    </row>
    <row r="102" spans="2:9" ht="30" customHeight="1">
      <c r="B102" s="20" t="s">
        <v>48</v>
      </c>
      <c r="C102" s="21">
        <v>1350</v>
      </c>
      <c r="D102" s="21"/>
      <c r="E102" s="68" t="s">
        <v>257</v>
      </c>
      <c r="F102" s="22" t="s">
        <v>49</v>
      </c>
      <c r="G102" s="18" t="s">
        <v>307</v>
      </c>
      <c r="H102" s="23">
        <v>10</v>
      </c>
      <c r="I102" s="24">
        <v>44491</v>
      </c>
    </row>
    <row r="103" spans="2:9" ht="30" customHeight="1">
      <c r="B103" s="35" t="s">
        <v>121</v>
      </c>
      <c r="C103" s="28">
        <v>343.44</v>
      </c>
      <c r="D103" s="21"/>
      <c r="E103" s="21" t="s">
        <v>122</v>
      </c>
      <c r="F103" s="22" t="s">
        <v>81</v>
      </c>
      <c r="G103" s="26" t="s">
        <v>30</v>
      </c>
      <c r="H103" s="23">
        <v>10</v>
      </c>
      <c r="I103" s="24">
        <v>44494</v>
      </c>
    </row>
    <row r="104" spans="2:9" ht="30" customHeight="1">
      <c r="B104" s="20" t="s">
        <v>57</v>
      </c>
      <c r="C104" s="21">
        <v>599</v>
      </c>
      <c r="D104" s="21"/>
      <c r="E104" s="68" t="s">
        <v>344</v>
      </c>
      <c r="F104" s="22" t="s">
        <v>58</v>
      </c>
      <c r="G104" s="22" t="s">
        <v>340</v>
      </c>
      <c r="H104" s="23">
        <v>10</v>
      </c>
      <c r="I104" s="24">
        <v>44496</v>
      </c>
    </row>
    <row r="105" spans="2:9" ht="30" customHeight="1">
      <c r="B105" s="20" t="s">
        <v>109</v>
      </c>
      <c r="C105" s="21">
        <v>362.09</v>
      </c>
      <c r="D105" s="21"/>
      <c r="E105" s="21" t="s">
        <v>123</v>
      </c>
      <c r="F105" s="36" t="s">
        <v>111</v>
      </c>
      <c r="G105" s="26" t="s">
        <v>30</v>
      </c>
      <c r="H105" s="23">
        <v>10</v>
      </c>
      <c r="I105" s="24">
        <v>44496</v>
      </c>
    </row>
    <row r="106" spans="2:9" ht="30" customHeight="1">
      <c r="B106" s="37" t="s">
        <v>124</v>
      </c>
      <c r="C106" s="21">
        <v>480</v>
      </c>
      <c r="D106" s="21"/>
      <c r="E106" s="21" t="s">
        <v>125</v>
      </c>
      <c r="F106" s="22" t="s">
        <v>126</v>
      </c>
      <c r="G106" s="26" t="s">
        <v>30</v>
      </c>
      <c r="H106" s="23">
        <v>10</v>
      </c>
      <c r="I106" s="24">
        <v>44497</v>
      </c>
    </row>
    <row r="107" spans="2:9" ht="30" customHeight="1">
      <c r="B107" s="37" t="s">
        <v>127</v>
      </c>
      <c r="C107" s="21">
        <v>314.76</v>
      </c>
      <c r="D107" s="21"/>
      <c r="E107" s="21" t="s">
        <v>128</v>
      </c>
      <c r="F107" s="22" t="s">
        <v>129</v>
      </c>
      <c r="G107" s="26" t="s">
        <v>30</v>
      </c>
      <c r="H107" s="27">
        <v>10</v>
      </c>
      <c r="I107" s="24">
        <v>44497</v>
      </c>
    </row>
    <row r="108" spans="2:9" ht="30" customHeight="1">
      <c r="B108" s="20" t="s">
        <v>48</v>
      </c>
      <c r="C108" s="21">
        <v>1350</v>
      </c>
      <c r="D108" s="21"/>
      <c r="E108" s="68" t="s">
        <v>258</v>
      </c>
      <c r="F108" s="22" t="s">
        <v>49</v>
      </c>
      <c r="G108" s="22" t="s">
        <v>307</v>
      </c>
      <c r="H108" s="23">
        <v>10</v>
      </c>
      <c r="I108" s="24">
        <v>44498</v>
      </c>
    </row>
    <row r="109" spans="2:9" ht="30" customHeight="1">
      <c r="B109" s="20" t="s">
        <v>24</v>
      </c>
      <c r="C109" s="28">
        <v>9200</v>
      </c>
      <c r="D109" s="28"/>
      <c r="E109" s="68" t="s">
        <v>135</v>
      </c>
      <c r="F109" s="22" t="s">
        <v>26</v>
      </c>
      <c r="G109" s="22" t="s">
        <v>354</v>
      </c>
      <c r="H109" s="23">
        <v>10</v>
      </c>
      <c r="I109" s="31">
        <v>44499</v>
      </c>
    </row>
    <row r="110" spans="2:9" ht="30" customHeight="1">
      <c r="B110" s="30" t="s">
        <v>41</v>
      </c>
      <c r="C110" s="28"/>
      <c r="D110" s="29">
        <f>900*3</f>
        <v>2700</v>
      </c>
      <c r="E110" s="21" t="s">
        <v>38</v>
      </c>
      <c r="F110" s="22" t="s">
        <v>39</v>
      </c>
      <c r="G110" s="22" t="s">
        <v>40</v>
      </c>
      <c r="H110" s="23">
        <v>10</v>
      </c>
      <c r="I110" s="31">
        <v>44500</v>
      </c>
    </row>
    <row r="111" spans="2:9" ht="30" customHeight="1">
      <c r="B111" s="20" t="s">
        <v>109</v>
      </c>
      <c r="C111" s="28">
        <v>934.5</v>
      </c>
      <c r="D111" s="29"/>
      <c r="E111" s="21" t="s">
        <v>131</v>
      </c>
      <c r="F111" s="36" t="s">
        <v>111</v>
      </c>
      <c r="G111" s="26" t="s">
        <v>30</v>
      </c>
      <c r="H111" s="23">
        <v>11</v>
      </c>
      <c r="I111" s="31">
        <v>44501</v>
      </c>
    </row>
    <row r="112" spans="2:9" ht="30" customHeight="1">
      <c r="B112" s="30" t="s">
        <v>197</v>
      </c>
      <c r="C112" s="39"/>
      <c r="D112" s="21">
        <f>14*900</f>
        <v>12600</v>
      </c>
      <c r="E112" s="21" t="s">
        <v>38</v>
      </c>
      <c r="F112" s="22" t="s">
        <v>39</v>
      </c>
      <c r="G112" s="22" t="s">
        <v>40</v>
      </c>
      <c r="H112" s="23">
        <v>11</v>
      </c>
      <c r="I112" s="55">
        <v>44504</v>
      </c>
    </row>
    <row r="113" spans="2:9" ht="30" customHeight="1">
      <c r="B113" s="20" t="s">
        <v>48</v>
      </c>
      <c r="C113" s="21">
        <v>1350</v>
      </c>
      <c r="D113" s="21"/>
      <c r="E113" s="68" t="s">
        <v>259</v>
      </c>
      <c r="F113" s="22" t="s">
        <v>49</v>
      </c>
      <c r="G113" s="22" t="s">
        <v>307</v>
      </c>
      <c r="H113" s="23">
        <v>11</v>
      </c>
      <c r="I113" s="24">
        <v>44505</v>
      </c>
    </row>
    <row r="114" spans="2:9" ht="30" customHeight="1">
      <c r="B114" s="20" t="s">
        <v>53</v>
      </c>
      <c r="C114" s="21">
        <v>300</v>
      </c>
      <c r="D114" s="21"/>
      <c r="E114" s="68" t="s">
        <v>316</v>
      </c>
      <c r="F114" s="22" t="s">
        <v>54</v>
      </c>
      <c r="G114" s="22" t="s">
        <v>352</v>
      </c>
      <c r="H114" s="23">
        <v>11</v>
      </c>
      <c r="I114" s="24">
        <v>44505</v>
      </c>
    </row>
    <row r="115" spans="2:9" ht="30" customHeight="1">
      <c r="B115" s="20" t="s">
        <v>55</v>
      </c>
      <c r="C115" s="21">
        <v>466</v>
      </c>
      <c r="D115" s="21"/>
      <c r="E115" s="68" t="s">
        <v>317</v>
      </c>
      <c r="F115" s="22" t="s">
        <v>54</v>
      </c>
      <c r="G115" s="22" t="s">
        <v>352</v>
      </c>
      <c r="H115" s="23">
        <v>11</v>
      </c>
      <c r="I115" s="24">
        <v>44505</v>
      </c>
    </row>
    <row r="116" spans="2:9" ht="30" customHeight="1">
      <c r="B116" s="20" t="s">
        <v>56</v>
      </c>
      <c r="C116" s="28">
        <v>300</v>
      </c>
      <c r="D116" s="29"/>
      <c r="E116" s="68" t="s">
        <v>318</v>
      </c>
      <c r="F116" s="38" t="s">
        <v>54</v>
      </c>
      <c r="G116" s="34" t="s">
        <v>352</v>
      </c>
      <c r="H116" s="23">
        <v>11</v>
      </c>
      <c r="I116" s="31">
        <v>44505</v>
      </c>
    </row>
    <row r="117" spans="2:9" ht="30" customHeight="1">
      <c r="B117" s="20" t="s">
        <v>45</v>
      </c>
      <c r="C117" s="21">
        <v>4914</v>
      </c>
      <c r="D117" s="21"/>
      <c r="E117" s="68" t="s">
        <v>218</v>
      </c>
      <c r="F117" s="22" t="s">
        <v>46</v>
      </c>
      <c r="G117" s="22" t="s">
        <v>353</v>
      </c>
      <c r="H117" s="23">
        <v>11</v>
      </c>
      <c r="I117" s="31">
        <v>44505</v>
      </c>
    </row>
    <row r="118" spans="2:9" ht="30" customHeight="1">
      <c r="B118" s="20" t="s">
        <v>57</v>
      </c>
      <c r="C118" s="28">
        <v>599</v>
      </c>
      <c r="D118" s="29"/>
      <c r="E118" s="68" t="s">
        <v>345</v>
      </c>
      <c r="F118" s="22" t="s">
        <v>58</v>
      </c>
      <c r="G118" s="22" t="s">
        <v>340</v>
      </c>
      <c r="H118" s="23">
        <v>11</v>
      </c>
      <c r="I118" s="31">
        <v>44505</v>
      </c>
    </row>
    <row r="119" spans="2:9" ht="30" customHeight="1">
      <c r="B119" s="30" t="s">
        <v>197</v>
      </c>
      <c r="C119" s="39"/>
      <c r="D119" s="29">
        <f>17*900</f>
        <v>15300</v>
      </c>
      <c r="E119" s="21" t="s">
        <v>38</v>
      </c>
      <c r="F119" s="38" t="s">
        <v>39</v>
      </c>
      <c r="G119" s="22" t="s">
        <v>40</v>
      </c>
      <c r="H119" s="23">
        <v>11</v>
      </c>
      <c r="I119" s="33">
        <v>44509</v>
      </c>
    </row>
    <row r="120" spans="2:9" ht="30" customHeight="1">
      <c r="B120" s="20" t="s">
        <v>164</v>
      </c>
      <c r="C120" s="39">
        <v>338.69</v>
      </c>
      <c r="D120" s="29"/>
      <c r="E120" s="21" t="s">
        <v>359</v>
      </c>
      <c r="F120" s="38" t="s">
        <v>33</v>
      </c>
      <c r="G120" s="34" t="s">
        <v>30</v>
      </c>
      <c r="H120" s="23">
        <v>11</v>
      </c>
      <c r="I120" s="33">
        <v>44510</v>
      </c>
    </row>
    <row r="121" spans="2:9" ht="30" customHeight="1">
      <c r="B121" s="30" t="s">
        <v>197</v>
      </c>
      <c r="C121" s="53"/>
      <c r="D121" s="21">
        <f>6*900</f>
        <v>5400</v>
      </c>
      <c r="E121" s="21" t="s">
        <v>38</v>
      </c>
      <c r="F121" s="22" t="s">
        <v>39</v>
      </c>
      <c r="G121" s="22" t="s">
        <v>40</v>
      </c>
      <c r="H121" s="23">
        <v>11</v>
      </c>
      <c r="I121" s="33">
        <v>44511</v>
      </c>
    </row>
    <row r="122" spans="2:9" ht="30" customHeight="1">
      <c r="B122" s="20" t="s">
        <v>48</v>
      </c>
      <c r="C122" s="21">
        <v>1350</v>
      </c>
      <c r="D122" s="21"/>
      <c r="E122" s="68" t="s">
        <v>260</v>
      </c>
      <c r="F122" s="38" t="s">
        <v>49</v>
      </c>
      <c r="G122" s="22" t="s">
        <v>307</v>
      </c>
      <c r="H122" s="23">
        <v>11</v>
      </c>
      <c r="I122" s="24">
        <v>44512</v>
      </c>
    </row>
    <row r="123" spans="2:9" ht="30" customHeight="1">
      <c r="B123" s="20" t="s">
        <v>27</v>
      </c>
      <c r="C123" s="21">
        <v>100</v>
      </c>
      <c r="D123" s="21"/>
      <c r="E123" s="21" t="s">
        <v>359</v>
      </c>
      <c r="F123" s="38" t="s">
        <v>84</v>
      </c>
      <c r="G123" s="26" t="s">
        <v>30</v>
      </c>
      <c r="H123" s="27">
        <v>11</v>
      </c>
      <c r="I123" s="24">
        <v>44512</v>
      </c>
    </row>
    <row r="124" spans="2:9" ht="30" customHeight="1">
      <c r="B124" s="20" t="s">
        <v>68</v>
      </c>
      <c r="C124" s="21">
        <v>9200</v>
      </c>
      <c r="D124" s="21"/>
      <c r="E124" s="68" t="s">
        <v>136</v>
      </c>
      <c r="F124" s="22" t="s">
        <v>26</v>
      </c>
      <c r="G124" s="18" t="s">
        <v>354</v>
      </c>
      <c r="H124" s="23">
        <v>11</v>
      </c>
      <c r="I124" s="31">
        <v>44515</v>
      </c>
    </row>
    <row r="125" spans="2:9" ht="30" customHeight="1">
      <c r="B125" s="30" t="s">
        <v>362</v>
      </c>
      <c r="C125" s="39"/>
      <c r="D125" s="29">
        <f>3*1000</f>
        <v>3000</v>
      </c>
      <c r="E125" s="21" t="s">
        <v>38</v>
      </c>
      <c r="F125" s="38" t="s">
        <v>39</v>
      </c>
      <c r="G125" s="34" t="s">
        <v>40</v>
      </c>
      <c r="H125" s="23">
        <v>11</v>
      </c>
      <c r="I125" s="33">
        <v>44515</v>
      </c>
    </row>
    <row r="126" spans="2:9" ht="30" customHeight="1">
      <c r="B126" s="35" t="s">
        <v>86</v>
      </c>
      <c r="C126" s="28">
        <v>300</v>
      </c>
      <c r="D126" s="29"/>
      <c r="E126" s="68" t="s">
        <v>286</v>
      </c>
      <c r="F126" s="75" t="s">
        <v>132</v>
      </c>
      <c r="G126" s="22" t="s">
        <v>307</v>
      </c>
      <c r="H126" s="23">
        <v>11</v>
      </c>
      <c r="I126" s="31">
        <v>44519</v>
      </c>
    </row>
    <row r="127" spans="2:9" ht="30" customHeight="1">
      <c r="B127" s="20" t="s">
        <v>48</v>
      </c>
      <c r="C127" s="28">
        <v>2500</v>
      </c>
      <c r="D127" s="29"/>
      <c r="E127" s="68" t="s">
        <v>261</v>
      </c>
      <c r="F127" s="38" t="s">
        <v>133</v>
      </c>
      <c r="G127" s="34" t="s">
        <v>307</v>
      </c>
      <c r="H127" s="23">
        <v>11</v>
      </c>
      <c r="I127" s="31">
        <v>44520</v>
      </c>
    </row>
    <row r="128" spans="2:9" ht="30" customHeight="1">
      <c r="B128" s="20" t="s">
        <v>19</v>
      </c>
      <c r="C128" s="32"/>
      <c r="D128" s="29">
        <v>1500</v>
      </c>
      <c r="E128" s="21" t="s">
        <v>20</v>
      </c>
      <c r="F128" s="38" t="s">
        <v>21</v>
      </c>
      <c r="G128" s="34" t="s">
        <v>22</v>
      </c>
      <c r="H128" s="23">
        <v>11</v>
      </c>
      <c r="I128" s="33">
        <v>44522</v>
      </c>
    </row>
    <row r="129" spans="2:9" ht="30" customHeight="1">
      <c r="B129" s="20" t="s">
        <v>109</v>
      </c>
      <c r="C129" s="39">
        <v>100</v>
      </c>
      <c r="D129" s="29"/>
      <c r="E129" s="21" t="s">
        <v>359</v>
      </c>
      <c r="F129" s="38" t="s">
        <v>111</v>
      </c>
      <c r="G129" s="26" t="s">
        <v>30</v>
      </c>
      <c r="H129" s="23">
        <v>11</v>
      </c>
      <c r="I129" s="33">
        <v>44522</v>
      </c>
    </row>
    <row r="130" spans="2:9" ht="30" customHeight="1">
      <c r="B130" s="20" t="s">
        <v>109</v>
      </c>
      <c r="C130" s="39">
        <v>734</v>
      </c>
      <c r="D130" s="29"/>
      <c r="E130" s="21" t="s">
        <v>359</v>
      </c>
      <c r="F130" s="38" t="s">
        <v>111</v>
      </c>
      <c r="G130" s="26" t="s">
        <v>30</v>
      </c>
      <c r="H130" s="23">
        <v>11</v>
      </c>
      <c r="I130" s="33">
        <v>44522</v>
      </c>
    </row>
    <row r="131" spans="2:9" ht="30" customHeight="1">
      <c r="B131" s="20" t="s">
        <v>171</v>
      </c>
      <c r="C131" s="39">
        <v>6500</v>
      </c>
      <c r="D131" s="29"/>
      <c r="E131" s="68" t="s">
        <v>238</v>
      </c>
      <c r="F131" s="38" t="s">
        <v>239</v>
      </c>
      <c r="G131" s="22" t="s">
        <v>354</v>
      </c>
      <c r="H131" s="23">
        <v>11</v>
      </c>
      <c r="I131" s="33">
        <v>44522</v>
      </c>
    </row>
    <row r="132" spans="2:9" ht="30" customHeight="1">
      <c r="B132" s="20" t="s">
        <v>109</v>
      </c>
      <c r="C132" s="28">
        <v>1439.85</v>
      </c>
      <c r="D132" s="29"/>
      <c r="E132" s="21" t="s">
        <v>359</v>
      </c>
      <c r="F132" s="38" t="s">
        <v>111</v>
      </c>
      <c r="G132" s="26" t="s">
        <v>30</v>
      </c>
      <c r="H132" s="23">
        <v>11</v>
      </c>
      <c r="I132" s="31">
        <v>44523</v>
      </c>
    </row>
    <row r="133" spans="2:9" ht="30" customHeight="1">
      <c r="B133" s="20" t="s">
        <v>161</v>
      </c>
      <c r="C133" s="39">
        <v>1050</v>
      </c>
      <c r="D133" s="29"/>
      <c r="E133" s="68" t="s">
        <v>240</v>
      </c>
      <c r="F133" s="38" t="s">
        <v>239</v>
      </c>
      <c r="G133" s="22" t="s">
        <v>354</v>
      </c>
      <c r="H133" s="23">
        <v>11</v>
      </c>
      <c r="I133" s="33">
        <v>44523</v>
      </c>
    </row>
    <row r="134" spans="2:9" ht="30" customHeight="1">
      <c r="B134" s="20" t="s">
        <v>162</v>
      </c>
      <c r="C134" s="39">
        <v>175</v>
      </c>
      <c r="D134" s="29"/>
      <c r="E134" s="21" t="s">
        <v>359</v>
      </c>
      <c r="F134" s="38" t="s">
        <v>33</v>
      </c>
      <c r="G134" s="70" t="s">
        <v>30</v>
      </c>
      <c r="H134" s="23">
        <v>11</v>
      </c>
      <c r="I134" s="33">
        <v>44523</v>
      </c>
    </row>
    <row r="135" spans="2:9" ht="30" customHeight="1">
      <c r="B135" s="20" t="s">
        <v>114</v>
      </c>
      <c r="C135" s="39">
        <f>190+400</f>
        <v>590</v>
      </c>
      <c r="D135" s="29"/>
      <c r="E135" s="21" t="s">
        <v>359</v>
      </c>
      <c r="F135" s="38" t="s">
        <v>163</v>
      </c>
      <c r="G135" s="54" t="s">
        <v>30</v>
      </c>
      <c r="H135" s="23">
        <v>11</v>
      </c>
      <c r="I135" s="33">
        <v>44523</v>
      </c>
    </row>
    <row r="136" spans="2:9" ht="30" customHeight="1">
      <c r="B136" s="20" t="s">
        <v>121</v>
      </c>
      <c r="C136" s="39">
        <v>295.60000000000002</v>
      </c>
      <c r="D136" s="29"/>
      <c r="E136" s="21" t="s">
        <v>359</v>
      </c>
      <c r="F136" s="38" t="s">
        <v>81</v>
      </c>
      <c r="G136" s="26" t="s">
        <v>30</v>
      </c>
      <c r="H136" s="23">
        <v>11</v>
      </c>
      <c r="I136" s="33">
        <v>44523</v>
      </c>
    </row>
    <row r="137" spans="2:9" ht="30" customHeight="1">
      <c r="B137" s="20" t="s">
        <v>118</v>
      </c>
      <c r="C137" s="28">
        <v>5000</v>
      </c>
      <c r="D137" s="29"/>
      <c r="E137" s="68" t="s">
        <v>151</v>
      </c>
      <c r="F137" s="38" t="s">
        <v>60</v>
      </c>
      <c r="G137" s="34" t="s">
        <v>309</v>
      </c>
      <c r="H137" s="23">
        <v>11</v>
      </c>
      <c r="I137" s="31">
        <v>44524</v>
      </c>
    </row>
    <row r="138" spans="2:9" ht="30" customHeight="1">
      <c r="B138" s="35" t="s">
        <v>86</v>
      </c>
      <c r="C138" s="28">
        <v>300</v>
      </c>
      <c r="D138" s="29"/>
      <c r="E138" s="68" t="s">
        <v>287</v>
      </c>
      <c r="F138" s="75" t="s">
        <v>132</v>
      </c>
      <c r="G138" s="34" t="s">
        <v>307</v>
      </c>
      <c r="H138" s="23">
        <v>11</v>
      </c>
      <c r="I138" s="31">
        <v>44524</v>
      </c>
    </row>
    <row r="139" spans="2:9" ht="30" customHeight="1">
      <c r="B139" s="20" t="s">
        <v>114</v>
      </c>
      <c r="C139" s="39">
        <v>169.95</v>
      </c>
      <c r="D139" s="29"/>
      <c r="E139" s="21" t="s">
        <v>359</v>
      </c>
      <c r="F139" s="38" t="s">
        <v>116</v>
      </c>
      <c r="G139" s="54" t="s">
        <v>30</v>
      </c>
      <c r="H139" s="23">
        <v>11</v>
      </c>
      <c r="I139" s="33">
        <v>44524</v>
      </c>
    </row>
    <row r="140" spans="2:9" ht="30" customHeight="1">
      <c r="B140" s="20" t="s">
        <v>114</v>
      </c>
      <c r="C140" s="39">
        <v>177</v>
      </c>
      <c r="D140" s="29"/>
      <c r="E140" s="21" t="s">
        <v>359</v>
      </c>
      <c r="F140" s="38" t="s">
        <v>159</v>
      </c>
      <c r="G140" s="54" t="s">
        <v>30</v>
      </c>
      <c r="H140" s="23">
        <v>11</v>
      </c>
      <c r="I140" s="33">
        <v>44524</v>
      </c>
    </row>
    <row r="141" spans="2:9" ht="30" customHeight="1">
      <c r="B141" s="20" t="s">
        <v>114</v>
      </c>
      <c r="C141" s="39">
        <v>78</v>
      </c>
      <c r="D141" s="29"/>
      <c r="E141" s="21" t="s">
        <v>359</v>
      </c>
      <c r="F141" s="38" t="s">
        <v>159</v>
      </c>
      <c r="G141" s="26" t="s">
        <v>30</v>
      </c>
      <c r="H141" s="23">
        <v>11</v>
      </c>
      <c r="I141" s="33">
        <v>44524</v>
      </c>
    </row>
    <row r="142" spans="2:9" ht="30" customHeight="1">
      <c r="B142" s="20" t="s">
        <v>114</v>
      </c>
      <c r="C142" s="39">
        <v>104.965</v>
      </c>
      <c r="D142" s="29"/>
      <c r="E142" s="21" t="s">
        <v>359</v>
      </c>
      <c r="F142" s="38" t="s">
        <v>160</v>
      </c>
      <c r="G142" s="70" t="s">
        <v>30</v>
      </c>
      <c r="H142" s="23">
        <v>11</v>
      </c>
      <c r="I142" s="33">
        <v>44524</v>
      </c>
    </row>
    <row r="143" spans="2:9" ht="30" customHeight="1">
      <c r="B143" s="20" t="s">
        <v>114</v>
      </c>
      <c r="C143" s="39">
        <f>540+1200+350+180</f>
        <v>2270</v>
      </c>
      <c r="D143" s="29"/>
      <c r="E143" s="21" t="s">
        <v>359</v>
      </c>
      <c r="F143" s="38" t="s">
        <v>163</v>
      </c>
      <c r="G143" s="54" t="s">
        <v>30</v>
      </c>
      <c r="H143" s="23">
        <v>11</v>
      </c>
      <c r="I143" s="33">
        <v>44524</v>
      </c>
    </row>
    <row r="144" spans="2:9" ht="30" customHeight="1">
      <c r="B144" s="20" t="s">
        <v>114</v>
      </c>
      <c r="C144" s="39">
        <v>800</v>
      </c>
      <c r="D144" s="29"/>
      <c r="E144" s="21" t="s">
        <v>359</v>
      </c>
      <c r="F144" s="38" t="s">
        <v>163</v>
      </c>
      <c r="G144" s="26" t="s">
        <v>30</v>
      </c>
      <c r="H144" s="23">
        <v>11</v>
      </c>
      <c r="I144" s="33">
        <v>44524</v>
      </c>
    </row>
    <row r="145" spans="2:9" ht="30" customHeight="1">
      <c r="B145" s="20" t="s">
        <v>31</v>
      </c>
      <c r="C145" s="39">
        <v>60</v>
      </c>
      <c r="D145" s="29"/>
      <c r="E145" s="21" t="s">
        <v>359</v>
      </c>
      <c r="F145" s="22" t="s">
        <v>72</v>
      </c>
      <c r="G145" s="26" t="s">
        <v>30</v>
      </c>
      <c r="H145" s="23">
        <v>11</v>
      </c>
      <c r="I145" s="33">
        <v>44525</v>
      </c>
    </row>
    <row r="146" spans="2:9" ht="30" customHeight="1">
      <c r="B146" s="20" t="s">
        <v>31</v>
      </c>
      <c r="C146" s="39">
        <v>124</v>
      </c>
      <c r="D146" s="29"/>
      <c r="E146" s="21" t="s">
        <v>359</v>
      </c>
      <c r="F146" s="38" t="s">
        <v>158</v>
      </c>
      <c r="G146" s="26" t="s">
        <v>30</v>
      </c>
      <c r="H146" s="23">
        <v>11</v>
      </c>
      <c r="I146" s="33">
        <v>44526</v>
      </c>
    </row>
    <row r="147" spans="2:9" ht="30" customHeight="1">
      <c r="B147" s="20" t="s">
        <v>48</v>
      </c>
      <c r="C147" s="28">
        <v>2500</v>
      </c>
      <c r="D147" s="29"/>
      <c r="E147" s="68" t="s">
        <v>262</v>
      </c>
      <c r="F147" s="38" t="s">
        <v>133</v>
      </c>
      <c r="G147" s="22" t="s">
        <v>307</v>
      </c>
      <c r="H147" s="23">
        <v>11</v>
      </c>
      <c r="I147" s="31">
        <v>44527</v>
      </c>
    </row>
    <row r="148" spans="2:9" ht="30" customHeight="1">
      <c r="B148" s="20" t="s">
        <v>31</v>
      </c>
      <c r="C148" s="39">
        <v>132</v>
      </c>
      <c r="D148" s="29"/>
      <c r="E148" s="21" t="s">
        <v>359</v>
      </c>
      <c r="F148" s="38" t="s">
        <v>158</v>
      </c>
      <c r="G148" s="26" t="s">
        <v>30</v>
      </c>
      <c r="H148" s="23">
        <v>11</v>
      </c>
      <c r="I148" s="33">
        <v>44527</v>
      </c>
    </row>
    <row r="149" spans="2:9" ht="30" customHeight="1">
      <c r="B149" s="20" t="s">
        <v>31</v>
      </c>
      <c r="C149" s="39">
        <v>8.5</v>
      </c>
      <c r="D149" s="29"/>
      <c r="E149" s="21" t="s">
        <v>359</v>
      </c>
      <c r="F149" s="38" t="s">
        <v>158</v>
      </c>
      <c r="G149" s="54" t="s">
        <v>30</v>
      </c>
      <c r="H149" s="23">
        <v>11</v>
      </c>
      <c r="I149" s="33">
        <v>44527</v>
      </c>
    </row>
    <row r="150" spans="2:9" ht="30" customHeight="1">
      <c r="B150" s="20" t="s">
        <v>31</v>
      </c>
      <c r="C150" s="39">
        <v>165</v>
      </c>
      <c r="D150" s="29"/>
      <c r="E150" s="21" t="s">
        <v>359</v>
      </c>
      <c r="F150" s="38" t="s">
        <v>158</v>
      </c>
      <c r="G150" s="54" t="s">
        <v>30</v>
      </c>
      <c r="H150" s="23">
        <v>11</v>
      </c>
      <c r="I150" s="33">
        <v>44527</v>
      </c>
    </row>
    <row r="151" spans="2:9" ht="30" customHeight="1">
      <c r="B151" s="20" t="s">
        <v>27</v>
      </c>
      <c r="C151" s="28">
        <v>100</v>
      </c>
      <c r="D151" s="29"/>
      <c r="E151" s="21" t="s">
        <v>359</v>
      </c>
      <c r="F151" s="38" t="s">
        <v>84</v>
      </c>
      <c r="G151" s="54" t="s">
        <v>30</v>
      </c>
      <c r="H151" s="27">
        <v>11</v>
      </c>
      <c r="I151" s="31">
        <v>44528</v>
      </c>
    </row>
    <row r="152" spans="2:9" ht="30" customHeight="1">
      <c r="B152" s="35" t="s">
        <v>86</v>
      </c>
      <c r="C152" s="28">
        <v>300</v>
      </c>
      <c r="D152" s="29"/>
      <c r="E152" s="68" t="s">
        <v>288</v>
      </c>
      <c r="F152" s="75" t="s">
        <v>132</v>
      </c>
      <c r="G152" s="34" t="s">
        <v>307</v>
      </c>
      <c r="H152" s="23">
        <v>11</v>
      </c>
      <c r="I152" s="31">
        <v>44529</v>
      </c>
    </row>
    <row r="153" spans="2:9" ht="30" customHeight="1">
      <c r="B153" s="20" t="s">
        <v>24</v>
      </c>
      <c r="C153" s="28">
        <v>9200</v>
      </c>
      <c r="D153" s="29"/>
      <c r="E153" s="68" t="s">
        <v>137</v>
      </c>
      <c r="F153" s="38" t="s">
        <v>26</v>
      </c>
      <c r="G153" s="34" t="s">
        <v>354</v>
      </c>
      <c r="H153" s="23">
        <v>11</v>
      </c>
      <c r="I153" s="31">
        <v>44530</v>
      </c>
    </row>
    <row r="154" spans="2:9" ht="30" customHeight="1">
      <c r="B154" s="20" t="s">
        <v>174</v>
      </c>
      <c r="C154" s="39">
        <v>238.5</v>
      </c>
      <c r="D154" s="29"/>
      <c r="E154" s="21" t="s">
        <v>359</v>
      </c>
      <c r="F154" s="38" t="s">
        <v>81</v>
      </c>
      <c r="G154" s="34" t="s">
        <v>30</v>
      </c>
      <c r="H154" s="23">
        <v>12</v>
      </c>
      <c r="I154" s="33">
        <v>44531</v>
      </c>
    </row>
    <row r="155" spans="2:9" ht="30" customHeight="1">
      <c r="B155" s="35" t="s">
        <v>86</v>
      </c>
      <c r="C155" s="28">
        <v>300</v>
      </c>
      <c r="D155" s="29"/>
      <c r="E155" s="68" t="s">
        <v>289</v>
      </c>
      <c r="F155" s="75" t="s">
        <v>132</v>
      </c>
      <c r="G155" s="34" t="s">
        <v>307</v>
      </c>
      <c r="H155" s="23">
        <v>12</v>
      </c>
      <c r="I155" s="31">
        <v>44533</v>
      </c>
    </row>
    <row r="156" spans="2:9" ht="30" customHeight="1">
      <c r="B156" s="20" t="s">
        <v>114</v>
      </c>
      <c r="C156" s="39">
        <v>90</v>
      </c>
      <c r="D156" s="29"/>
      <c r="E156" s="21" t="s">
        <v>359</v>
      </c>
      <c r="F156" s="38" t="s">
        <v>163</v>
      </c>
      <c r="G156" s="54" t="s">
        <v>30</v>
      </c>
      <c r="H156" s="23">
        <v>12</v>
      </c>
      <c r="I156" s="33">
        <v>44533</v>
      </c>
    </row>
    <row r="157" spans="2:9" ht="30" customHeight="1">
      <c r="B157" s="20" t="s">
        <v>170</v>
      </c>
      <c r="C157" s="39">
        <v>39.99</v>
      </c>
      <c r="D157" s="29"/>
      <c r="E157" s="21" t="s">
        <v>359</v>
      </c>
      <c r="F157" s="22" t="s">
        <v>160</v>
      </c>
      <c r="G157" s="26" t="s">
        <v>30</v>
      </c>
      <c r="H157" s="23">
        <v>12</v>
      </c>
      <c r="I157" s="33">
        <v>44533</v>
      </c>
    </row>
    <row r="158" spans="2:9" ht="30" customHeight="1">
      <c r="B158" s="20" t="s">
        <v>172</v>
      </c>
      <c r="C158" s="39">
        <v>3247</v>
      </c>
      <c r="D158" s="29"/>
      <c r="E158" s="21" t="s">
        <v>359</v>
      </c>
      <c r="F158" s="38" t="s">
        <v>173</v>
      </c>
      <c r="G158" s="54" t="s">
        <v>30</v>
      </c>
      <c r="H158" s="23">
        <v>12</v>
      </c>
      <c r="I158" s="33">
        <v>44533</v>
      </c>
    </row>
    <row r="159" spans="2:9" ht="30" customHeight="1">
      <c r="B159" s="20" t="s">
        <v>48</v>
      </c>
      <c r="C159" s="28">
        <v>2500</v>
      </c>
      <c r="D159" s="29"/>
      <c r="E159" s="68" t="s">
        <v>263</v>
      </c>
      <c r="F159" s="38" t="s">
        <v>133</v>
      </c>
      <c r="G159" s="18" t="s">
        <v>307</v>
      </c>
      <c r="H159" s="23">
        <v>12</v>
      </c>
      <c r="I159" s="31">
        <v>44534</v>
      </c>
    </row>
    <row r="160" spans="2:9" ht="30" customHeight="1">
      <c r="B160" s="20" t="s">
        <v>198</v>
      </c>
      <c r="C160" s="39"/>
      <c r="D160" s="29">
        <f>24*900</f>
        <v>21600</v>
      </c>
      <c r="E160" s="21" t="s">
        <v>38</v>
      </c>
      <c r="F160" s="38" t="s">
        <v>39</v>
      </c>
      <c r="G160" s="22" t="s">
        <v>40</v>
      </c>
      <c r="H160" s="23">
        <v>12</v>
      </c>
      <c r="I160" s="33">
        <v>44536</v>
      </c>
    </row>
    <row r="161" spans="2:9" ht="30" customHeight="1">
      <c r="B161" s="35" t="s">
        <v>86</v>
      </c>
      <c r="C161" s="21">
        <v>300</v>
      </c>
      <c r="D161" s="21"/>
      <c r="E161" s="68" t="s">
        <v>290</v>
      </c>
      <c r="F161" s="36" t="s">
        <v>132</v>
      </c>
      <c r="G161" s="22" t="s">
        <v>307</v>
      </c>
      <c r="H161" s="23">
        <v>12</v>
      </c>
      <c r="I161" s="24">
        <v>44538</v>
      </c>
    </row>
    <row r="162" spans="2:9" ht="30" customHeight="1">
      <c r="B162" s="20" t="s">
        <v>164</v>
      </c>
      <c r="C162" s="39">
        <v>185</v>
      </c>
      <c r="D162" s="21"/>
      <c r="E162" s="21" t="s">
        <v>359</v>
      </c>
      <c r="F162" s="22" t="s">
        <v>175</v>
      </c>
      <c r="G162" s="22" t="s">
        <v>30</v>
      </c>
      <c r="H162" s="23">
        <v>12</v>
      </c>
      <c r="I162" s="55">
        <v>44538</v>
      </c>
    </row>
    <row r="163" spans="2:9" ht="30" customHeight="1">
      <c r="B163" s="20" t="s">
        <v>300</v>
      </c>
      <c r="C163" s="32">
        <v>455</v>
      </c>
      <c r="D163" s="21"/>
      <c r="E163" s="68" t="s">
        <v>299</v>
      </c>
      <c r="F163" s="22" t="s">
        <v>133</v>
      </c>
      <c r="G163" s="22" t="s">
        <v>307</v>
      </c>
      <c r="H163" s="23">
        <v>12</v>
      </c>
      <c r="I163" s="55">
        <v>44539</v>
      </c>
    </row>
    <row r="164" spans="2:9" ht="30" customHeight="1">
      <c r="B164" s="20" t="s">
        <v>198</v>
      </c>
      <c r="C164" s="39"/>
      <c r="D164" s="21">
        <f>900*14</f>
        <v>12600</v>
      </c>
      <c r="E164" s="21" t="s">
        <v>38</v>
      </c>
      <c r="F164" s="22" t="s">
        <v>39</v>
      </c>
      <c r="G164" s="22" t="s">
        <v>40</v>
      </c>
      <c r="H164" s="23">
        <v>12</v>
      </c>
      <c r="I164" s="55">
        <v>44539</v>
      </c>
    </row>
    <row r="165" spans="2:9" ht="30" customHeight="1">
      <c r="B165" s="20" t="s">
        <v>64</v>
      </c>
      <c r="C165" s="28">
        <f>317+10</f>
        <v>327</v>
      </c>
      <c r="D165" s="21"/>
      <c r="E165" s="68" t="s">
        <v>335</v>
      </c>
      <c r="F165" s="22" t="s">
        <v>65</v>
      </c>
      <c r="G165" s="22" t="s">
        <v>339</v>
      </c>
      <c r="H165" s="23">
        <v>11</v>
      </c>
      <c r="I165" s="24">
        <v>44540</v>
      </c>
    </row>
    <row r="166" spans="2:9" ht="30" customHeight="1">
      <c r="B166" s="20" t="s">
        <v>198</v>
      </c>
      <c r="C166" s="39"/>
      <c r="D166" s="21">
        <f>3*900</f>
        <v>2700</v>
      </c>
      <c r="E166" s="21" t="s">
        <v>38</v>
      </c>
      <c r="F166" s="22" t="s">
        <v>39</v>
      </c>
      <c r="G166" s="22" t="s">
        <v>40</v>
      </c>
      <c r="H166" s="23">
        <v>12</v>
      </c>
      <c r="I166" s="55">
        <v>44540</v>
      </c>
    </row>
    <row r="167" spans="2:9" ht="30" customHeight="1">
      <c r="B167" s="30" t="s">
        <v>362</v>
      </c>
      <c r="C167" s="72"/>
      <c r="D167" s="57">
        <v>1000</v>
      </c>
      <c r="E167" s="21" t="s">
        <v>38</v>
      </c>
      <c r="F167" s="22" t="s">
        <v>39</v>
      </c>
      <c r="G167" s="22" t="s">
        <v>40</v>
      </c>
      <c r="H167" s="23">
        <v>12</v>
      </c>
      <c r="I167" s="55">
        <v>44540</v>
      </c>
    </row>
    <row r="168" spans="2:9" ht="30" customHeight="1">
      <c r="B168" s="30" t="s">
        <v>41</v>
      </c>
      <c r="C168" s="39"/>
      <c r="D168" s="29">
        <f>(900*3)+400</f>
        <v>3100</v>
      </c>
      <c r="E168" s="21" t="s">
        <v>38</v>
      </c>
      <c r="F168" s="22" t="s">
        <v>39</v>
      </c>
      <c r="G168" s="34" t="s">
        <v>40</v>
      </c>
      <c r="H168" s="23">
        <v>12</v>
      </c>
      <c r="I168" s="33">
        <v>44540</v>
      </c>
    </row>
    <row r="169" spans="2:9" ht="30" customHeight="1">
      <c r="B169" s="20" t="s">
        <v>48</v>
      </c>
      <c r="C169" s="28">
        <v>2500</v>
      </c>
      <c r="D169" s="21"/>
      <c r="E169" s="68" t="s">
        <v>264</v>
      </c>
      <c r="F169" s="22" t="s">
        <v>133</v>
      </c>
      <c r="G169" s="22" t="s">
        <v>307</v>
      </c>
      <c r="H169" s="23">
        <v>12</v>
      </c>
      <c r="I169" s="24">
        <v>44541</v>
      </c>
    </row>
    <row r="170" spans="2:9" ht="30" customHeight="1">
      <c r="B170" s="20" t="s">
        <v>167</v>
      </c>
      <c r="C170" s="53">
        <f>3700+6800</f>
        <v>10500</v>
      </c>
      <c r="D170" s="21"/>
      <c r="E170" s="21" t="s">
        <v>168</v>
      </c>
      <c r="F170" s="36" t="s">
        <v>169</v>
      </c>
      <c r="G170" s="22" t="s">
        <v>30</v>
      </c>
      <c r="H170" s="23">
        <v>12</v>
      </c>
      <c r="I170" s="55">
        <v>44541</v>
      </c>
    </row>
    <row r="171" spans="2:9" ht="30" customHeight="1">
      <c r="B171" s="20" t="s">
        <v>118</v>
      </c>
      <c r="C171" s="21">
        <v>5000</v>
      </c>
      <c r="D171" s="21"/>
      <c r="E171" s="68" t="s">
        <v>208</v>
      </c>
      <c r="F171" s="22" t="s">
        <v>60</v>
      </c>
      <c r="G171" s="22" t="s">
        <v>309</v>
      </c>
      <c r="H171" s="23">
        <v>12</v>
      </c>
      <c r="I171" s="24">
        <v>44544</v>
      </c>
    </row>
    <row r="172" spans="2:9" ht="30" customHeight="1">
      <c r="B172" s="20" t="s">
        <v>68</v>
      </c>
      <c r="C172" s="28">
        <v>9200</v>
      </c>
      <c r="D172" s="21"/>
      <c r="E172" s="68" t="s">
        <v>138</v>
      </c>
      <c r="F172" s="22" t="s">
        <v>26</v>
      </c>
      <c r="G172" s="22" t="s">
        <v>354</v>
      </c>
      <c r="H172" s="23">
        <v>12</v>
      </c>
      <c r="I172" s="24">
        <v>44545</v>
      </c>
    </row>
    <row r="173" spans="2:9" ht="30" customHeight="1">
      <c r="B173" s="20" t="s">
        <v>27</v>
      </c>
      <c r="C173" s="28">
        <v>100</v>
      </c>
      <c r="D173" s="21"/>
      <c r="E173" s="21" t="s">
        <v>359</v>
      </c>
      <c r="F173" s="22" t="s">
        <v>84</v>
      </c>
      <c r="G173" s="26" t="s">
        <v>30</v>
      </c>
      <c r="H173" s="27">
        <v>12</v>
      </c>
      <c r="I173" s="24">
        <v>44545</v>
      </c>
    </row>
    <row r="174" spans="2:9" ht="30" customHeight="1">
      <c r="B174" s="35" t="s">
        <v>86</v>
      </c>
      <c r="C174" s="28">
        <v>300</v>
      </c>
      <c r="D174" s="21"/>
      <c r="E174" s="68" t="s">
        <v>291</v>
      </c>
      <c r="F174" s="36" t="s">
        <v>132</v>
      </c>
      <c r="G174" s="22" t="s">
        <v>307</v>
      </c>
      <c r="H174" s="23">
        <v>12</v>
      </c>
      <c r="I174" s="24">
        <v>44547</v>
      </c>
    </row>
    <row r="175" spans="2:9" ht="30" customHeight="1">
      <c r="B175" s="20" t="s">
        <v>48</v>
      </c>
      <c r="C175" s="21">
        <v>2500</v>
      </c>
      <c r="D175" s="21"/>
      <c r="E175" s="68" t="s">
        <v>265</v>
      </c>
      <c r="F175" s="22" t="s">
        <v>133</v>
      </c>
      <c r="G175" s="22" t="s">
        <v>307</v>
      </c>
      <c r="H175" s="23">
        <v>12</v>
      </c>
      <c r="I175" s="24">
        <v>44548</v>
      </c>
    </row>
    <row r="176" spans="2:9" ht="30" customHeight="1">
      <c r="B176" s="20" t="s">
        <v>165</v>
      </c>
      <c r="C176" s="39">
        <v>1500</v>
      </c>
      <c r="D176" s="21"/>
      <c r="E176" s="21" t="s">
        <v>359</v>
      </c>
      <c r="F176" s="22" t="s">
        <v>166</v>
      </c>
      <c r="G176" s="22" t="s">
        <v>30</v>
      </c>
      <c r="H176" s="23">
        <v>12</v>
      </c>
      <c r="I176" s="55">
        <v>44548</v>
      </c>
    </row>
    <row r="177" spans="2:9" ht="30" customHeight="1">
      <c r="B177" s="20" t="s">
        <v>76</v>
      </c>
      <c r="C177" s="39">
        <v>96</v>
      </c>
      <c r="D177" s="21"/>
      <c r="E177" s="21" t="s">
        <v>359</v>
      </c>
      <c r="F177" s="22" t="s">
        <v>102</v>
      </c>
      <c r="G177" s="22" t="s">
        <v>30</v>
      </c>
      <c r="H177" s="23">
        <v>12</v>
      </c>
      <c r="I177" s="55">
        <v>44548</v>
      </c>
    </row>
    <row r="178" spans="2:9" ht="30" customHeight="1">
      <c r="B178" s="20" t="s">
        <v>165</v>
      </c>
      <c r="C178" s="39">
        <v>40</v>
      </c>
      <c r="D178" s="21"/>
      <c r="E178" s="21" t="s">
        <v>359</v>
      </c>
      <c r="F178" s="22" t="s">
        <v>72</v>
      </c>
      <c r="G178" s="22" t="s">
        <v>30</v>
      </c>
      <c r="H178" s="23">
        <v>12</v>
      </c>
      <c r="I178" s="55">
        <v>44548</v>
      </c>
    </row>
    <row r="179" spans="2:9" ht="30" customHeight="1">
      <c r="B179" s="20" t="s">
        <v>165</v>
      </c>
      <c r="C179" s="39">
        <v>45</v>
      </c>
      <c r="D179" s="21"/>
      <c r="E179" s="21" t="s">
        <v>359</v>
      </c>
      <c r="F179" s="22" t="s">
        <v>72</v>
      </c>
      <c r="G179" s="22" t="s">
        <v>30</v>
      </c>
      <c r="H179" s="23">
        <v>12</v>
      </c>
      <c r="I179" s="55">
        <v>44548</v>
      </c>
    </row>
    <row r="180" spans="2:9" ht="30" customHeight="1">
      <c r="B180" s="20" t="s">
        <v>164</v>
      </c>
      <c r="C180" s="39">
        <v>52</v>
      </c>
      <c r="D180" s="21"/>
      <c r="E180" s="21" t="s">
        <v>359</v>
      </c>
      <c r="F180" s="22" t="s">
        <v>33</v>
      </c>
      <c r="G180" s="18" t="s">
        <v>30</v>
      </c>
      <c r="H180" s="23">
        <v>12</v>
      </c>
      <c r="I180" s="55">
        <v>44548</v>
      </c>
    </row>
    <row r="181" spans="2:9" ht="30" customHeight="1">
      <c r="B181" s="20" t="s">
        <v>164</v>
      </c>
      <c r="C181" s="39">
        <v>42</v>
      </c>
      <c r="D181" s="21"/>
      <c r="E181" s="21" t="s">
        <v>359</v>
      </c>
      <c r="F181" s="22" t="s">
        <v>176</v>
      </c>
      <c r="G181" s="22" t="s">
        <v>30</v>
      </c>
      <c r="H181" s="23">
        <v>12</v>
      </c>
      <c r="I181" s="55">
        <v>44548</v>
      </c>
    </row>
    <row r="182" spans="2:9" ht="30" customHeight="1">
      <c r="B182" s="35" t="s">
        <v>86</v>
      </c>
      <c r="C182" s="28">
        <v>300</v>
      </c>
      <c r="D182" s="21"/>
      <c r="E182" s="68" t="s">
        <v>292</v>
      </c>
      <c r="F182" s="36" t="s">
        <v>132</v>
      </c>
      <c r="G182" s="22" t="s">
        <v>307</v>
      </c>
      <c r="H182" s="23">
        <v>12</v>
      </c>
      <c r="I182" s="24">
        <v>44552</v>
      </c>
    </row>
    <row r="183" spans="2:9" ht="30" customHeight="1">
      <c r="B183" s="20" t="s">
        <v>48</v>
      </c>
      <c r="C183" s="28">
        <v>2500</v>
      </c>
      <c r="D183" s="21"/>
      <c r="E183" s="68" t="s">
        <v>266</v>
      </c>
      <c r="F183" s="22" t="s">
        <v>133</v>
      </c>
      <c r="G183" s="22" t="s">
        <v>307</v>
      </c>
      <c r="H183" s="23">
        <v>12</v>
      </c>
      <c r="I183" s="24">
        <v>44555</v>
      </c>
    </row>
    <row r="184" spans="2:9" ht="30" customHeight="1">
      <c r="B184" s="35" t="s">
        <v>86</v>
      </c>
      <c r="C184" s="28">
        <v>500</v>
      </c>
      <c r="D184" s="29"/>
      <c r="E184" s="68" t="s">
        <v>293</v>
      </c>
      <c r="F184" s="75" t="s">
        <v>132</v>
      </c>
      <c r="G184" s="22" t="s">
        <v>307</v>
      </c>
      <c r="H184" s="23">
        <v>12</v>
      </c>
      <c r="I184" s="31">
        <v>44557</v>
      </c>
    </row>
    <row r="185" spans="2:9" ht="30" customHeight="1">
      <c r="B185" s="20" t="s">
        <v>27</v>
      </c>
      <c r="C185" s="28">
        <v>100</v>
      </c>
      <c r="D185" s="21"/>
      <c r="E185" s="21" t="s">
        <v>359</v>
      </c>
      <c r="F185" s="22" t="s">
        <v>84</v>
      </c>
      <c r="G185" s="26" t="s">
        <v>30</v>
      </c>
      <c r="H185" s="27">
        <v>12</v>
      </c>
      <c r="I185" s="24">
        <v>44559</v>
      </c>
    </row>
    <row r="186" spans="2:9" ht="30" customHeight="1">
      <c r="B186" s="35" t="s">
        <v>86</v>
      </c>
      <c r="C186" s="28">
        <v>300</v>
      </c>
      <c r="D186" s="29"/>
      <c r="E186" s="68" t="s">
        <v>294</v>
      </c>
      <c r="F186" s="75" t="s">
        <v>132</v>
      </c>
      <c r="G186" s="22" t="s">
        <v>307</v>
      </c>
      <c r="H186" s="23">
        <v>12</v>
      </c>
      <c r="I186" s="31">
        <v>44560</v>
      </c>
    </row>
    <row r="187" spans="2:9" ht="30" customHeight="1">
      <c r="B187" s="20" t="s">
        <v>50</v>
      </c>
      <c r="C187" s="39">
        <v>521</v>
      </c>
      <c r="D187" s="21"/>
      <c r="E187" s="21" t="s">
        <v>359</v>
      </c>
      <c r="F187" s="22" t="s">
        <v>63</v>
      </c>
      <c r="G187" s="22" t="s">
        <v>30</v>
      </c>
      <c r="H187" s="23">
        <v>12</v>
      </c>
      <c r="I187" s="55">
        <v>44560</v>
      </c>
    </row>
    <row r="188" spans="2:9" ht="30" customHeight="1">
      <c r="B188" s="20" t="s">
        <v>24</v>
      </c>
      <c r="C188" s="28">
        <v>9200</v>
      </c>
      <c r="D188" s="29"/>
      <c r="E188" s="68" t="s">
        <v>139</v>
      </c>
      <c r="F188" s="38" t="s">
        <v>26</v>
      </c>
      <c r="G188" s="22" t="s">
        <v>354</v>
      </c>
      <c r="H188" s="23">
        <v>12</v>
      </c>
      <c r="I188" s="24">
        <v>44561</v>
      </c>
    </row>
    <row r="189" spans="2:9" ht="30" customHeight="1">
      <c r="B189" s="20" t="s">
        <v>48</v>
      </c>
      <c r="C189" s="28">
        <v>2500</v>
      </c>
      <c r="D189" s="21"/>
      <c r="E189" s="68" t="s">
        <v>267</v>
      </c>
      <c r="F189" s="22" t="s">
        <v>133</v>
      </c>
      <c r="G189" s="22" t="s">
        <v>307</v>
      </c>
      <c r="H189" s="23">
        <v>1</v>
      </c>
      <c r="I189" s="24">
        <v>44562</v>
      </c>
    </row>
    <row r="190" spans="2:9" ht="30" customHeight="1">
      <c r="B190" s="35" t="s">
        <v>86</v>
      </c>
      <c r="C190" s="28">
        <v>500</v>
      </c>
      <c r="D190" s="29"/>
      <c r="E190" s="68" t="s">
        <v>295</v>
      </c>
      <c r="F190" s="75" t="s">
        <v>132</v>
      </c>
      <c r="G190" s="22" t="s">
        <v>307</v>
      </c>
      <c r="H190" s="23">
        <v>1</v>
      </c>
      <c r="I190" s="24">
        <v>44564</v>
      </c>
    </row>
    <row r="191" spans="2:9" ht="30" customHeight="1">
      <c r="B191" s="20" t="s">
        <v>23</v>
      </c>
      <c r="C191" s="32"/>
      <c r="D191" s="21">
        <v>1000</v>
      </c>
      <c r="E191" s="21" t="s">
        <v>20</v>
      </c>
      <c r="F191" s="22" t="s">
        <v>21</v>
      </c>
      <c r="G191" s="22" t="s">
        <v>22</v>
      </c>
      <c r="H191" s="23">
        <v>1</v>
      </c>
      <c r="I191" s="55">
        <v>44565</v>
      </c>
    </row>
    <row r="192" spans="2:9" ht="30" customHeight="1">
      <c r="B192" s="20" t="s">
        <v>53</v>
      </c>
      <c r="C192" s="28">
        <v>300</v>
      </c>
      <c r="D192" s="29"/>
      <c r="E192" s="68" t="s">
        <v>319</v>
      </c>
      <c r="F192" s="38" t="s">
        <v>54</v>
      </c>
      <c r="G192" s="18" t="s">
        <v>352</v>
      </c>
      <c r="H192" s="23">
        <v>1</v>
      </c>
      <c r="I192" s="24">
        <v>44565</v>
      </c>
    </row>
    <row r="193" spans="2:9" ht="30" customHeight="1">
      <c r="B193" s="20" t="s">
        <v>55</v>
      </c>
      <c r="C193" s="28">
        <v>300</v>
      </c>
      <c r="D193" s="21"/>
      <c r="E193" s="68" t="s">
        <v>320</v>
      </c>
      <c r="F193" s="22" t="s">
        <v>54</v>
      </c>
      <c r="G193" s="22" t="s">
        <v>352</v>
      </c>
      <c r="H193" s="23">
        <v>1</v>
      </c>
      <c r="I193" s="24">
        <v>44565</v>
      </c>
    </row>
    <row r="194" spans="2:9" ht="30" customHeight="1">
      <c r="B194" s="20" t="s">
        <v>56</v>
      </c>
      <c r="C194" s="28">
        <v>300</v>
      </c>
      <c r="D194" s="29"/>
      <c r="E194" s="68" t="s">
        <v>321</v>
      </c>
      <c r="F194" s="38" t="s">
        <v>54</v>
      </c>
      <c r="G194" s="22" t="s">
        <v>352</v>
      </c>
      <c r="H194" s="23">
        <v>1</v>
      </c>
      <c r="I194" s="24">
        <v>44565</v>
      </c>
    </row>
    <row r="195" spans="2:9" ht="30" customHeight="1">
      <c r="B195" s="20" t="s">
        <v>45</v>
      </c>
      <c r="C195" s="21">
        <v>4917</v>
      </c>
      <c r="D195" s="21"/>
      <c r="E195" s="68" t="s">
        <v>219</v>
      </c>
      <c r="F195" s="22" t="s">
        <v>46</v>
      </c>
      <c r="G195" s="22" t="s">
        <v>353</v>
      </c>
      <c r="H195" s="23">
        <v>1</v>
      </c>
      <c r="I195" s="24">
        <v>44565</v>
      </c>
    </row>
    <row r="196" spans="2:9" ht="30" customHeight="1">
      <c r="B196" s="20" t="s">
        <v>57</v>
      </c>
      <c r="C196" s="21">
        <v>599</v>
      </c>
      <c r="D196" s="21"/>
      <c r="E196" s="68" t="s">
        <v>347</v>
      </c>
      <c r="F196" s="22" t="s">
        <v>58</v>
      </c>
      <c r="G196" s="18" t="s">
        <v>340</v>
      </c>
      <c r="H196" s="23">
        <v>1</v>
      </c>
      <c r="I196" s="24">
        <v>44565</v>
      </c>
    </row>
    <row r="197" spans="2:9" ht="30" customHeight="1">
      <c r="B197" s="20" t="s">
        <v>179</v>
      </c>
      <c r="C197" s="53">
        <v>993.4</v>
      </c>
      <c r="D197" s="21"/>
      <c r="E197" s="21" t="s">
        <v>359</v>
      </c>
      <c r="F197" s="22" t="s">
        <v>81</v>
      </c>
      <c r="G197" s="18" t="s">
        <v>30</v>
      </c>
      <c r="H197" s="23">
        <v>1</v>
      </c>
      <c r="I197" s="55">
        <v>44565</v>
      </c>
    </row>
    <row r="198" spans="2:9" ht="30" customHeight="1">
      <c r="B198" s="20" t="s">
        <v>31</v>
      </c>
      <c r="C198" s="53">
        <v>305</v>
      </c>
      <c r="D198" s="21"/>
      <c r="E198" s="21" t="s">
        <v>359</v>
      </c>
      <c r="F198" s="22" t="s">
        <v>72</v>
      </c>
      <c r="G198" s="18" t="s">
        <v>30</v>
      </c>
      <c r="H198" s="23">
        <v>1</v>
      </c>
      <c r="I198" s="55">
        <v>44565</v>
      </c>
    </row>
    <row r="199" spans="2:9" ht="30" customHeight="1">
      <c r="B199" s="20" t="s">
        <v>31</v>
      </c>
      <c r="C199" s="53">
        <v>45</v>
      </c>
      <c r="D199" s="21"/>
      <c r="E199" s="21" t="s">
        <v>359</v>
      </c>
      <c r="F199" s="22" t="s">
        <v>72</v>
      </c>
      <c r="G199" s="22" t="s">
        <v>30</v>
      </c>
      <c r="H199" s="23">
        <v>1</v>
      </c>
      <c r="I199" s="55">
        <v>44565</v>
      </c>
    </row>
    <row r="200" spans="2:9" ht="30" customHeight="1">
      <c r="B200" s="20" t="s">
        <v>61</v>
      </c>
      <c r="C200" s="53">
        <v>1134</v>
      </c>
      <c r="D200" s="21"/>
      <c r="E200" s="21" t="s">
        <v>359</v>
      </c>
      <c r="F200" s="22" t="s">
        <v>63</v>
      </c>
      <c r="G200" s="22" t="s">
        <v>30</v>
      </c>
      <c r="H200" s="23">
        <v>1</v>
      </c>
      <c r="I200" s="55">
        <v>44565</v>
      </c>
    </row>
    <row r="201" spans="2:9" ht="30" customHeight="1">
      <c r="B201" s="20" t="s">
        <v>199</v>
      </c>
      <c r="C201" s="53"/>
      <c r="D201" s="21">
        <f>13*900</f>
        <v>11700</v>
      </c>
      <c r="E201" s="21" t="s">
        <v>38</v>
      </c>
      <c r="F201" s="22" t="s">
        <v>39</v>
      </c>
      <c r="G201" s="22" t="s">
        <v>40</v>
      </c>
      <c r="H201" s="23">
        <v>1</v>
      </c>
      <c r="I201" s="55">
        <v>44565</v>
      </c>
    </row>
    <row r="202" spans="2:9" ht="30" customHeight="1">
      <c r="B202" s="20" t="s">
        <v>45</v>
      </c>
      <c r="C202" s="21">
        <v>5078</v>
      </c>
      <c r="D202" s="21"/>
      <c r="E202" s="68" t="s">
        <v>221</v>
      </c>
      <c r="F202" s="22" t="s">
        <v>46</v>
      </c>
      <c r="G202" s="18" t="s">
        <v>353</v>
      </c>
      <c r="H202" s="23">
        <v>1</v>
      </c>
      <c r="I202" s="24">
        <v>44565</v>
      </c>
    </row>
    <row r="203" spans="2:9" ht="30" customHeight="1">
      <c r="B203" s="20" t="s">
        <v>57</v>
      </c>
      <c r="C203" s="21">
        <v>599</v>
      </c>
      <c r="D203" s="21"/>
      <c r="E203" s="68" t="s">
        <v>346</v>
      </c>
      <c r="F203" s="22" t="s">
        <v>58</v>
      </c>
      <c r="G203" s="22" t="s">
        <v>340</v>
      </c>
      <c r="H203" s="23">
        <v>12</v>
      </c>
      <c r="I203" s="24">
        <v>44565</v>
      </c>
    </row>
    <row r="204" spans="2:9" ht="30" customHeight="1">
      <c r="B204" s="35" t="s">
        <v>86</v>
      </c>
      <c r="C204" s="21">
        <v>500</v>
      </c>
      <c r="D204" s="21"/>
      <c r="E204" s="68" t="s">
        <v>296</v>
      </c>
      <c r="F204" s="36" t="s">
        <v>132</v>
      </c>
      <c r="G204" s="18" t="s">
        <v>307</v>
      </c>
      <c r="H204" s="23">
        <v>1</v>
      </c>
      <c r="I204" s="24">
        <v>44568</v>
      </c>
    </row>
    <row r="205" spans="2:9" ht="30" customHeight="1">
      <c r="B205" s="20" t="s">
        <v>183</v>
      </c>
      <c r="C205" s="53">
        <v>1790</v>
      </c>
      <c r="D205" s="21"/>
      <c r="E205" s="21" t="s">
        <v>359</v>
      </c>
      <c r="F205" s="22" t="s">
        <v>184</v>
      </c>
      <c r="G205" s="26" t="s">
        <v>30</v>
      </c>
      <c r="H205" s="23">
        <v>1</v>
      </c>
      <c r="I205" s="55">
        <v>44568</v>
      </c>
    </row>
    <row r="206" spans="2:9" ht="30" customHeight="1">
      <c r="B206" s="20" t="s">
        <v>199</v>
      </c>
      <c r="C206" s="53"/>
      <c r="D206" s="21">
        <f>12*900</f>
        <v>10800</v>
      </c>
      <c r="E206" s="21" t="s">
        <v>38</v>
      </c>
      <c r="F206" s="22" t="s">
        <v>39</v>
      </c>
      <c r="G206" s="22" t="s">
        <v>40</v>
      </c>
      <c r="H206" s="23">
        <v>1</v>
      </c>
      <c r="I206" s="55">
        <v>44568</v>
      </c>
    </row>
    <row r="207" spans="2:9" ht="30" customHeight="1">
      <c r="B207" s="20" t="s">
        <v>48</v>
      </c>
      <c r="C207" s="21">
        <v>2500</v>
      </c>
      <c r="D207" s="21"/>
      <c r="E207" s="68" t="s">
        <v>268</v>
      </c>
      <c r="F207" s="22" t="s">
        <v>133</v>
      </c>
      <c r="G207" s="18" t="s">
        <v>307</v>
      </c>
      <c r="H207" s="23">
        <v>1</v>
      </c>
      <c r="I207" s="24">
        <v>44569</v>
      </c>
    </row>
    <row r="208" spans="2:9" ht="30" customHeight="1">
      <c r="B208" s="20" t="s">
        <v>181</v>
      </c>
      <c r="C208" s="53">
        <v>129</v>
      </c>
      <c r="D208" s="21"/>
      <c r="E208" s="21" t="s">
        <v>359</v>
      </c>
      <c r="F208" s="22" t="s">
        <v>182</v>
      </c>
      <c r="G208" s="22" t="s">
        <v>30</v>
      </c>
      <c r="H208" s="23">
        <v>1</v>
      </c>
      <c r="I208" s="55">
        <v>44569</v>
      </c>
    </row>
    <row r="209" spans="2:9" ht="30" customHeight="1">
      <c r="B209" s="20" t="s">
        <v>199</v>
      </c>
      <c r="C209" s="39"/>
      <c r="D209" s="29">
        <f>16*900</f>
        <v>14400</v>
      </c>
      <c r="E209" s="21" t="s">
        <v>38</v>
      </c>
      <c r="F209" s="22" t="s">
        <v>39</v>
      </c>
      <c r="G209" s="22" t="s">
        <v>40</v>
      </c>
      <c r="H209" s="23">
        <v>1</v>
      </c>
      <c r="I209" s="33">
        <v>44571</v>
      </c>
    </row>
    <row r="210" spans="2:9" ht="30" customHeight="1">
      <c r="B210" s="30" t="s">
        <v>41</v>
      </c>
      <c r="C210" s="39"/>
      <c r="D210" s="29">
        <f>(22*900)+100</f>
        <v>19900</v>
      </c>
      <c r="E210" s="21" t="s">
        <v>38</v>
      </c>
      <c r="F210" s="38" t="s">
        <v>39</v>
      </c>
      <c r="G210" s="22" t="s">
        <v>40</v>
      </c>
      <c r="H210" s="23">
        <v>1</v>
      </c>
      <c r="I210" s="33">
        <v>44574</v>
      </c>
    </row>
    <row r="211" spans="2:9" ht="30" customHeight="1">
      <c r="B211" s="20" t="s">
        <v>118</v>
      </c>
      <c r="C211" s="28">
        <v>5000</v>
      </c>
      <c r="D211" s="29"/>
      <c r="E211" s="68" t="s">
        <v>209</v>
      </c>
      <c r="F211" s="38" t="s">
        <v>60</v>
      </c>
      <c r="G211" s="22" t="s">
        <v>309</v>
      </c>
      <c r="H211" s="23">
        <v>1</v>
      </c>
      <c r="I211" s="31">
        <v>44574</v>
      </c>
    </row>
    <row r="212" spans="2:9" ht="30" customHeight="1">
      <c r="B212" s="35" t="s">
        <v>86</v>
      </c>
      <c r="C212" s="28">
        <v>300</v>
      </c>
      <c r="D212" s="29"/>
      <c r="E212" s="68" t="s">
        <v>297</v>
      </c>
      <c r="F212" s="75" t="s">
        <v>132</v>
      </c>
      <c r="G212" s="22" t="s">
        <v>307</v>
      </c>
      <c r="H212" s="23">
        <v>1</v>
      </c>
      <c r="I212" s="31">
        <v>44575</v>
      </c>
    </row>
    <row r="213" spans="2:9" ht="30" customHeight="1">
      <c r="B213" s="20" t="s">
        <v>48</v>
      </c>
      <c r="C213" s="28">
        <v>2500</v>
      </c>
      <c r="D213" s="29"/>
      <c r="E213" s="68" t="s">
        <v>269</v>
      </c>
      <c r="F213" s="38" t="s">
        <v>133</v>
      </c>
      <c r="G213" s="22" t="s">
        <v>307</v>
      </c>
      <c r="H213" s="23">
        <v>1</v>
      </c>
      <c r="I213" s="31">
        <v>44576</v>
      </c>
    </row>
    <row r="214" spans="2:9" ht="30" customHeight="1">
      <c r="B214" s="20" t="s">
        <v>109</v>
      </c>
      <c r="C214" s="39">
        <v>2215</v>
      </c>
      <c r="D214" s="29"/>
      <c r="E214" s="21" t="s">
        <v>359</v>
      </c>
      <c r="F214" s="38" t="s">
        <v>176</v>
      </c>
      <c r="G214" s="22" t="s">
        <v>30</v>
      </c>
      <c r="H214" s="23">
        <v>1</v>
      </c>
      <c r="I214" s="33">
        <v>44576</v>
      </c>
    </row>
    <row r="215" spans="2:9" ht="30" customHeight="1">
      <c r="B215" s="20" t="s">
        <v>68</v>
      </c>
      <c r="C215" s="28">
        <v>9200</v>
      </c>
      <c r="D215" s="21"/>
      <c r="E215" s="68" t="s">
        <v>140</v>
      </c>
      <c r="F215" s="22" t="s">
        <v>26</v>
      </c>
      <c r="G215" s="22" t="s">
        <v>354</v>
      </c>
      <c r="H215" s="23">
        <v>1</v>
      </c>
      <c r="I215" s="24">
        <v>44576</v>
      </c>
    </row>
    <row r="216" spans="2:9" ht="30" customHeight="1">
      <c r="B216" s="20" t="s">
        <v>27</v>
      </c>
      <c r="C216" s="28">
        <v>100</v>
      </c>
      <c r="D216" s="21"/>
      <c r="E216" s="21" t="s">
        <v>359</v>
      </c>
      <c r="F216" s="22" t="s">
        <v>84</v>
      </c>
      <c r="G216" s="26" t="s">
        <v>30</v>
      </c>
      <c r="H216" s="27">
        <v>1</v>
      </c>
      <c r="I216" s="24">
        <v>44579</v>
      </c>
    </row>
    <row r="217" spans="2:9" ht="30" customHeight="1">
      <c r="B217" s="20" t="s">
        <v>357</v>
      </c>
      <c r="C217" s="39">
        <v>1100</v>
      </c>
      <c r="D217" s="21"/>
      <c r="E217" s="21" t="s">
        <v>359</v>
      </c>
      <c r="F217" s="26" t="s">
        <v>178</v>
      </c>
      <c r="G217" s="70" t="s">
        <v>30</v>
      </c>
      <c r="H217" s="23">
        <v>1</v>
      </c>
      <c r="I217" s="55">
        <v>44580</v>
      </c>
    </row>
    <row r="218" spans="2:9" ht="30" customHeight="1">
      <c r="B218" s="20" t="s">
        <v>358</v>
      </c>
      <c r="C218" s="53">
        <v>250.5</v>
      </c>
      <c r="D218" s="21"/>
      <c r="E218" s="21" t="s">
        <v>359</v>
      </c>
      <c r="F218" s="22" t="s">
        <v>111</v>
      </c>
      <c r="G218" s="26" t="s">
        <v>30</v>
      </c>
      <c r="H218" s="23">
        <v>1</v>
      </c>
      <c r="I218" s="55">
        <v>44581</v>
      </c>
    </row>
    <row r="219" spans="2:9" ht="30" customHeight="1">
      <c r="B219" s="20" t="s">
        <v>358</v>
      </c>
      <c r="C219" s="53">
        <v>2060</v>
      </c>
      <c r="D219" s="21"/>
      <c r="E219" s="21" t="s">
        <v>359</v>
      </c>
      <c r="F219" s="26" t="s">
        <v>178</v>
      </c>
      <c r="G219" s="26" t="s">
        <v>30</v>
      </c>
      <c r="H219" s="23">
        <v>1</v>
      </c>
      <c r="I219" s="55">
        <v>44582</v>
      </c>
    </row>
    <row r="220" spans="2:9" ht="30" customHeight="1">
      <c r="B220" s="20" t="s">
        <v>48</v>
      </c>
      <c r="C220" s="21">
        <v>2500</v>
      </c>
      <c r="D220" s="21"/>
      <c r="E220" s="68" t="s">
        <v>270</v>
      </c>
      <c r="F220" s="22" t="s">
        <v>133</v>
      </c>
      <c r="G220" s="22" t="s">
        <v>307</v>
      </c>
      <c r="H220" s="23">
        <v>1</v>
      </c>
      <c r="I220" s="24">
        <v>44583</v>
      </c>
    </row>
    <row r="221" spans="2:9" ht="30" customHeight="1">
      <c r="B221" s="20" t="s">
        <v>48</v>
      </c>
      <c r="C221" s="21">
        <v>2500</v>
      </c>
      <c r="D221" s="21"/>
      <c r="E221" s="68" t="s">
        <v>301</v>
      </c>
      <c r="F221" s="22" t="s">
        <v>134</v>
      </c>
      <c r="G221" s="22" t="s">
        <v>307</v>
      </c>
      <c r="H221" s="23">
        <v>1</v>
      </c>
      <c r="I221" s="24">
        <v>44583</v>
      </c>
    </row>
    <row r="222" spans="2:9" ht="30" customHeight="1">
      <c r="B222" s="20" t="s">
        <v>358</v>
      </c>
      <c r="C222" s="53">
        <v>403</v>
      </c>
      <c r="D222" s="21"/>
      <c r="E222" s="21" t="s">
        <v>359</v>
      </c>
      <c r="F222" s="22" t="s">
        <v>111</v>
      </c>
      <c r="G222" s="70" t="s">
        <v>30</v>
      </c>
      <c r="H222" s="23">
        <v>1</v>
      </c>
      <c r="I222" s="55">
        <v>44585</v>
      </c>
    </row>
    <row r="223" spans="2:9" ht="30" customHeight="1">
      <c r="B223" s="20" t="s">
        <v>164</v>
      </c>
      <c r="C223" s="53">
        <v>40</v>
      </c>
      <c r="D223" s="21"/>
      <c r="E223" s="21" t="s">
        <v>359</v>
      </c>
      <c r="F223" s="22" t="s">
        <v>158</v>
      </c>
      <c r="G223" s="22" t="s">
        <v>30</v>
      </c>
      <c r="H223" s="23">
        <v>1</v>
      </c>
      <c r="I223" s="55">
        <v>44585</v>
      </c>
    </row>
    <row r="224" spans="2:9" ht="30" customHeight="1">
      <c r="B224" s="20" t="s">
        <v>358</v>
      </c>
      <c r="C224" s="53">
        <v>320</v>
      </c>
      <c r="D224" s="21"/>
      <c r="E224" s="21" t="s">
        <v>359</v>
      </c>
      <c r="F224" s="26" t="s">
        <v>178</v>
      </c>
      <c r="G224" s="26" t="s">
        <v>30</v>
      </c>
      <c r="H224" s="23">
        <v>1</v>
      </c>
      <c r="I224" s="55">
        <v>44586</v>
      </c>
    </row>
    <row r="225" spans="2:9" ht="30" customHeight="1">
      <c r="B225" s="20" t="s">
        <v>164</v>
      </c>
      <c r="C225" s="53">
        <v>111</v>
      </c>
      <c r="D225" s="21"/>
      <c r="E225" s="21" t="s">
        <v>359</v>
      </c>
      <c r="F225" s="22" t="s">
        <v>158</v>
      </c>
      <c r="G225" s="18" t="s">
        <v>30</v>
      </c>
      <c r="H225" s="23">
        <v>1</v>
      </c>
      <c r="I225" s="55">
        <v>44586</v>
      </c>
    </row>
    <row r="226" spans="2:9" ht="30" customHeight="1">
      <c r="B226" s="20" t="s">
        <v>177</v>
      </c>
      <c r="C226" s="53">
        <v>159.5</v>
      </c>
      <c r="D226" s="21"/>
      <c r="E226" s="21" t="s">
        <v>359</v>
      </c>
      <c r="F226" s="22" t="s">
        <v>184</v>
      </c>
      <c r="G226" s="26" t="s">
        <v>30</v>
      </c>
      <c r="H226" s="23">
        <v>1</v>
      </c>
      <c r="I226" s="55">
        <v>44587</v>
      </c>
    </row>
    <row r="227" spans="2:9" ht="30" customHeight="1">
      <c r="B227" s="20" t="s">
        <v>64</v>
      </c>
      <c r="C227" s="28">
        <f>308+10</f>
        <v>318</v>
      </c>
      <c r="D227" s="29"/>
      <c r="E227" s="68" t="s">
        <v>336</v>
      </c>
      <c r="F227" s="22" t="s">
        <v>65</v>
      </c>
      <c r="G227" s="22" t="s">
        <v>339</v>
      </c>
      <c r="H227" s="23">
        <v>1</v>
      </c>
      <c r="I227" s="31">
        <v>44588</v>
      </c>
    </row>
    <row r="228" spans="2:9" ht="30" customHeight="1">
      <c r="B228" s="20" t="s">
        <v>27</v>
      </c>
      <c r="C228" s="28">
        <v>100</v>
      </c>
      <c r="D228" s="29"/>
      <c r="E228" s="21" t="s">
        <v>359</v>
      </c>
      <c r="F228" s="22" t="s">
        <v>84</v>
      </c>
      <c r="G228" s="26" t="s">
        <v>30</v>
      </c>
      <c r="H228" s="27">
        <v>1</v>
      </c>
      <c r="I228" s="31">
        <v>44588</v>
      </c>
    </row>
    <row r="229" spans="2:9" ht="30" customHeight="1">
      <c r="B229" s="20" t="s">
        <v>358</v>
      </c>
      <c r="C229" s="39">
        <v>320</v>
      </c>
      <c r="D229" s="29"/>
      <c r="E229" s="21" t="s">
        <v>359</v>
      </c>
      <c r="F229" s="26" t="s">
        <v>178</v>
      </c>
      <c r="G229" s="26" t="s">
        <v>30</v>
      </c>
      <c r="H229" s="23">
        <v>1</v>
      </c>
      <c r="I229" s="33">
        <v>44589</v>
      </c>
    </row>
    <row r="230" spans="2:9" ht="30" customHeight="1">
      <c r="B230" s="20" t="s">
        <v>48</v>
      </c>
      <c r="C230" s="28">
        <v>2500</v>
      </c>
      <c r="D230" s="29"/>
      <c r="E230" s="68" t="s">
        <v>271</v>
      </c>
      <c r="F230" s="22" t="s">
        <v>133</v>
      </c>
      <c r="G230" s="22" t="s">
        <v>307</v>
      </c>
      <c r="H230" s="23">
        <v>1</v>
      </c>
      <c r="I230" s="31">
        <v>44590</v>
      </c>
    </row>
    <row r="231" spans="2:9" ht="30" customHeight="1">
      <c r="B231" s="20" t="s">
        <v>48</v>
      </c>
      <c r="C231" s="28">
        <v>2500</v>
      </c>
      <c r="D231" s="29"/>
      <c r="E231" s="68" t="s">
        <v>302</v>
      </c>
      <c r="F231" s="22" t="s">
        <v>134</v>
      </c>
      <c r="G231" s="22" t="s">
        <v>307</v>
      </c>
      <c r="H231" s="23">
        <v>1</v>
      </c>
      <c r="I231" s="31">
        <v>44590</v>
      </c>
    </row>
    <row r="232" spans="2:9" ht="30" customHeight="1">
      <c r="B232" s="20" t="s">
        <v>358</v>
      </c>
      <c r="C232" s="39">
        <v>480</v>
      </c>
      <c r="D232" s="29"/>
      <c r="E232" s="21" t="s">
        <v>359</v>
      </c>
      <c r="F232" s="26" t="s">
        <v>178</v>
      </c>
      <c r="G232" s="70" t="s">
        <v>30</v>
      </c>
      <c r="H232" s="23">
        <v>1</v>
      </c>
      <c r="I232" s="33">
        <v>44590</v>
      </c>
    </row>
    <row r="233" spans="2:9" ht="30" customHeight="1">
      <c r="B233" s="30" t="s">
        <v>362</v>
      </c>
      <c r="C233" s="39"/>
      <c r="D233" s="29">
        <f>(5*1000)</f>
        <v>5000</v>
      </c>
      <c r="E233" s="21" t="s">
        <v>38</v>
      </c>
      <c r="F233" s="22" t="s">
        <v>39</v>
      </c>
      <c r="G233" s="22" t="s">
        <v>40</v>
      </c>
      <c r="H233" s="23">
        <v>1</v>
      </c>
      <c r="I233" s="33">
        <v>44592</v>
      </c>
    </row>
    <row r="234" spans="2:9" ht="30" customHeight="1">
      <c r="B234" s="20" t="s">
        <v>24</v>
      </c>
      <c r="C234" s="28">
        <v>9200</v>
      </c>
      <c r="D234" s="29"/>
      <c r="E234" s="68" t="s">
        <v>141</v>
      </c>
      <c r="F234" s="22" t="s">
        <v>26</v>
      </c>
      <c r="G234" s="22" t="s">
        <v>354</v>
      </c>
      <c r="H234" s="23">
        <v>1</v>
      </c>
      <c r="I234" s="31">
        <v>44592</v>
      </c>
    </row>
    <row r="235" spans="2:9" ht="30" customHeight="1">
      <c r="B235" s="20" t="s">
        <v>164</v>
      </c>
      <c r="C235" s="39">
        <v>42</v>
      </c>
      <c r="D235" s="29"/>
      <c r="E235" s="21" t="s">
        <v>359</v>
      </c>
      <c r="F235" s="22" t="s">
        <v>180</v>
      </c>
      <c r="G235" s="22" t="s">
        <v>30</v>
      </c>
      <c r="H235" s="23">
        <v>1</v>
      </c>
      <c r="I235" s="33">
        <v>44592</v>
      </c>
    </row>
    <row r="236" spans="2:9" ht="30" customHeight="1">
      <c r="B236" s="20" t="s">
        <v>164</v>
      </c>
      <c r="C236" s="39">
        <v>119</v>
      </c>
      <c r="D236" s="29"/>
      <c r="E236" s="21" t="s">
        <v>359</v>
      </c>
      <c r="F236" s="22" t="s">
        <v>180</v>
      </c>
      <c r="G236" s="22" t="s">
        <v>30</v>
      </c>
      <c r="H236" s="23">
        <v>1</v>
      </c>
      <c r="I236" s="33">
        <v>44592</v>
      </c>
    </row>
    <row r="237" spans="2:9" ht="30" customHeight="1">
      <c r="B237" s="20" t="s">
        <v>109</v>
      </c>
      <c r="C237" s="39">
        <v>48</v>
      </c>
      <c r="D237" s="29"/>
      <c r="E237" s="21" t="s">
        <v>359</v>
      </c>
      <c r="F237" s="22" t="s">
        <v>158</v>
      </c>
      <c r="G237" s="54" t="s">
        <v>30</v>
      </c>
      <c r="H237" s="23">
        <v>2</v>
      </c>
      <c r="I237" s="33">
        <v>44593</v>
      </c>
    </row>
    <row r="238" spans="2:9" ht="30" customHeight="1">
      <c r="B238" s="20" t="s">
        <v>109</v>
      </c>
      <c r="C238" s="39">
        <v>850</v>
      </c>
      <c r="D238" s="29"/>
      <c r="E238" s="21" t="s">
        <v>359</v>
      </c>
      <c r="F238" s="26" t="s">
        <v>178</v>
      </c>
      <c r="G238" s="70" t="s">
        <v>30</v>
      </c>
      <c r="H238" s="23">
        <v>2</v>
      </c>
      <c r="I238" s="33">
        <v>44595</v>
      </c>
    </row>
    <row r="239" spans="2:9" ht="30" customHeight="1">
      <c r="B239" s="20" t="s">
        <v>188</v>
      </c>
      <c r="C239" s="53">
        <v>340</v>
      </c>
      <c r="D239" s="21"/>
      <c r="E239" s="21" t="s">
        <v>359</v>
      </c>
      <c r="F239" s="22" t="s">
        <v>189</v>
      </c>
      <c r="G239" s="26" t="s">
        <v>30</v>
      </c>
      <c r="H239" s="23">
        <v>2</v>
      </c>
      <c r="I239" s="55">
        <v>44596</v>
      </c>
    </row>
    <row r="240" spans="2:9" ht="30" customHeight="1">
      <c r="B240" s="20" t="s">
        <v>48</v>
      </c>
      <c r="C240" s="21">
        <v>2500</v>
      </c>
      <c r="D240" s="21"/>
      <c r="E240" s="68" t="s">
        <v>272</v>
      </c>
      <c r="F240" s="22" t="s">
        <v>133</v>
      </c>
      <c r="G240" s="22" t="s">
        <v>307</v>
      </c>
      <c r="H240" s="23">
        <v>2</v>
      </c>
      <c r="I240" s="24">
        <v>44597</v>
      </c>
    </row>
    <row r="241" spans="2:9" ht="30" customHeight="1">
      <c r="B241" s="20" t="s">
        <v>177</v>
      </c>
      <c r="C241" s="39">
        <v>1000</v>
      </c>
      <c r="D241" s="29"/>
      <c r="E241" s="21" t="s">
        <v>359</v>
      </c>
      <c r="F241" s="22" t="s">
        <v>186</v>
      </c>
      <c r="G241" s="26" t="s">
        <v>30</v>
      </c>
      <c r="H241" s="23">
        <v>2</v>
      </c>
      <c r="I241" s="33">
        <v>44597</v>
      </c>
    </row>
    <row r="242" spans="2:9" ht="30" customHeight="1">
      <c r="B242" s="20" t="s">
        <v>200</v>
      </c>
      <c r="C242" s="39"/>
      <c r="D242" s="29">
        <f>14*900</f>
        <v>12600</v>
      </c>
      <c r="E242" s="21" t="s">
        <v>38</v>
      </c>
      <c r="F242" s="22" t="s">
        <v>39</v>
      </c>
      <c r="G242" s="22" t="s">
        <v>40</v>
      </c>
      <c r="H242" s="23">
        <v>2</v>
      </c>
      <c r="I242" s="33">
        <v>44599</v>
      </c>
    </row>
    <row r="243" spans="2:9" ht="30" customHeight="1">
      <c r="B243" s="20" t="s">
        <v>109</v>
      </c>
      <c r="C243" s="39">
        <v>48</v>
      </c>
      <c r="D243" s="29"/>
      <c r="E243" s="21" t="s">
        <v>359</v>
      </c>
      <c r="F243" s="38" t="s">
        <v>158</v>
      </c>
      <c r="G243" s="54" t="s">
        <v>30</v>
      </c>
      <c r="H243" s="23">
        <v>2</v>
      </c>
      <c r="I243" s="33">
        <v>44601</v>
      </c>
    </row>
    <row r="244" spans="2:9" ht="30" customHeight="1">
      <c r="B244" s="20" t="s">
        <v>200</v>
      </c>
      <c r="C244" s="39"/>
      <c r="D244" s="29">
        <f>8*900</f>
        <v>7200</v>
      </c>
      <c r="E244" s="21" t="s">
        <v>38</v>
      </c>
      <c r="F244" s="22" t="s">
        <v>39</v>
      </c>
      <c r="G244" s="22" t="s">
        <v>40</v>
      </c>
      <c r="H244" s="23">
        <v>2</v>
      </c>
      <c r="I244" s="33">
        <v>44601</v>
      </c>
    </row>
    <row r="245" spans="2:9" ht="30" customHeight="1">
      <c r="B245" s="20" t="s">
        <v>118</v>
      </c>
      <c r="C245" s="28">
        <v>5000</v>
      </c>
      <c r="D245" s="29"/>
      <c r="E245" s="68" t="s">
        <v>210</v>
      </c>
      <c r="F245" s="22" t="s">
        <v>60</v>
      </c>
      <c r="G245" s="34" t="s">
        <v>309</v>
      </c>
      <c r="H245" s="23">
        <v>2</v>
      </c>
      <c r="I245" s="31">
        <v>44601</v>
      </c>
    </row>
    <row r="246" spans="2:9" ht="30" customHeight="1">
      <c r="B246" s="20" t="s">
        <v>200</v>
      </c>
      <c r="C246" s="39"/>
      <c r="D246" s="29">
        <f>19*900</f>
        <v>17100</v>
      </c>
      <c r="E246" s="21" t="s">
        <v>38</v>
      </c>
      <c r="F246" s="22" t="s">
        <v>39</v>
      </c>
      <c r="G246" s="22" t="s">
        <v>40</v>
      </c>
      <c r="H246" s="23">
        <v>2</v>
      </c>
      <c r="I246" s="33">
        <v>44603</v>
      </c>
    </row>
    <row r="247" spans="2:9" ht="30" customHeight="1">
      <c r="B247" s="30" t="s">
        <v>362</v>
      </c>
      <c r="C247" s="39"/>
      <c r="D247" s="29">
        <v>1000</v>
      </c>
      <c r="E247" s="21" t="s">
        <v>38</v>
      </c>
      <c r="F247" s="22" t="s">
        <v>39</v>
      </c>
      <c r="G247" s="18" t="s">
        <v>40</v>
      </c>
      <c r="H247" s="23">
        <v>2</v>
      </c>
      <c r="I247" s="33">
        <v>44603</v>
      </c>
    </row>
    <row r="248" spans="2:9" ht="30" customHeight="1">
      <c r="B248" s="30" t="s">
        <v>41</v>
      </c>
      <c r="C248" s="39"/>
      <c r="D248" s="29">
        <f>900+300</f>
        <v>1200</v>
      </c>
      <c r="E248" s="21" t="s">
        <v>38</v>
      </c>
      <c r="F248" s="22" t="s">
        <v>39</v>
      </c>
      <c r="G248" s="22" t="s">
        <v>40</v>
      </c>
      <c r="H248" s="23">
        <v>2</v>
      </c>
      <c r="I248" s="33">
        <v>44603</v>
      </c>
    </row>
    <row r="249" spans="2:9" ht="30" customHeight="1">
      <c r="B249" s="20" t="s">
        <v>48</v>
      </c>
      <c r="C249" s="28">
        <v>2500</v>
      </c>
      <c r="D249" s="29"/>
      <c r="E249" s="68" t="s">
        <v>273</v>
      </c>
      <c r="F249" s="22" t="s">
        <v>133</v>
      </c>
      <c r="G249" s="18" t="s">
        <v>307</v>
      </c>
      <c r="H249" s="23">
        <v>2</v>
      </c>
      <c r="I249" s="31">
        <v>44604</v>
      </c>
    </row>
    <row r="250" spans="2:9" ht="30" customHeight="1">
      <c r="B250" s="20" t="s">
        <v>185</v>
      </c>
      <c r="C250" s="39">
        <v>100</v>
      </c>
      <c r="D250" s="29"/>
      <c r="E250" s="21" t="s">
        <v>359</v>
      </c>
      <c r="F250" s="38" t="s">
        <v>33</v>
      </c>
      <c r="G250" s="54" t="s">
        <v>30</v>
      </c>
      <c r="H250" s="23">
        <v>2</v>
      </c>
      <c r="I250" s="33">
        <v>44607</v>
      </c>
    </row>
    <row r="251" spans="2:9" ht="30" customHeight="1">
      <c r="B251" s="20" t="s">
        <v>68</v>
      </c>
      <c r="C251" s="28">
        <v>9200</v>
      </c>
      <c r="D251" s="29"/>
      <c r="E251" s="68" t="s">
        <v>142</v>
      </c>
      <c r="F251" s="22" t="s">
        <v>26</v>
      </c>
      <c r="G251" s="22" t="s">
        <v>354</v>
      </c>
      <c r="H251" s="23">
        <v>2</v>
      </c>
      <c r="I251" s="31">
        <v>44607</v>
      </c>
    </row>
    <row r="252" spans="2:9" ht="30" customHeight="1">
      <c r="B252" s="20" t="s">
        <v>190</v>
      </c>
      <c r="C252" s="39">
        <v>307.5</v>
      </c>
      <c r="D252" s="29"/>
      <c r="E252" s="21" t="s">
        <v>359</v>
      </c>
      <c r="F252" s="22" t="s">
        <v>78</v>
      </c>
      <c r="G252" s="34" t="s">
        <v>30</v>
      </c>
      <c r="H252" s="23">
        <v>2</v>
      </c>
      <c r="I252" s="33">
        <v>44608</v>
      </c>
    </row>
    <row r="253" spans="2:9" ht="30" customHeight="1">
      <c r="B253" s="20" t="s">
        <v>27</v>
      </c>
      <c r="C253" s="28">
        <v>100</v>
      </c>
      <c r="D253" s="29"/>
      <c r="E253" s="21" t="s">
        <v>359</v>
      </c>
      <c r="F253" s="22" t="s">
        <v>84</v>
      </c>
      <c r="G253" s="54" t="s">
        <v>30</v>
      </c>
      <c r="H253" s="27">
        <v>2</v>
      </c>
      <c r="I253" s="31">
        <v>44608</v>
      </c>
    </row>
    <row r="254" spans="2:9" ht="30" customHeight="1">
      <c r="B254" s="20" t="s">
        <v>57</v>
      </c>
      <c r="C254" s="28">
        <v>599</v>
      </c>
      <c r="D254" s="29"/>
      <c r="E254" s="68" t="s">
        <v>348</v>
      </c>
      <c r="F254" s="22" t="s">
        <v>58</v>
      </c>
      <c r="G254" s="34" t="s">
        <v>340</v>
      </c>
      <c r="H254" s="23">
        <v>2</v>
      </c>
      <c r="I254" s="31">
        <v>44609</v>
      </c>
    </row>
    <row r="255" spans="2:9" ht="30" customHeight="1">
      <c r="B255" s="20" t="s">
        <v>48</v>
      </c>
      <c r="C255" s="28">
        <v>2500</v>
      </c>
      <c r="D255" s="29"/>
      <c r="E255" s="68" t="s">
        <v>274</v>
      </c>
      <c r="F255" s="22" t="s">
        <v>133</v>
      </c>
      <c r="G255" s="18" t="s">
        <v>307</v>
      </c>
      <c r="H255" s="23">
        <v>2</v>
      </c>
      <c r="I255" s="31">
        <v>44611</v>
      </c>
    </row>
    <row r="256" spans="2:9" ht="30" customHeight="1">
      <c r="B256" s="20" t="s">
        <v>187</v>
      </c>
      <c r="C256" s="39">
        <v>620</v>
      </c>
      <c r="D256" s="29"/>
      <c r="E256" s="21" t="s">
        <v>359</v>
      </c>
      <c r="F256" s="22" t="s">
        <v>81</v>
      </c>
      <c r="G256" s="22" t="s">
        <v>30</v>
      </c>
      <c r="H256" s="23">
        <v>2</v>
      </c>
      <c r="I256" s="33">
        <v>44614</v>
      </c>
    </row>
    <row r="257" spans="2:9" ht="30" customHeight="1">
      <c r="B257" s="20" t="s">
        <v>164</v>
      </c>
      <c r="C257" s="39">
        <v>103</v>
      </c>
      <c r="D257" s="29"/>
      <c r="E257" s="21" t="s">
        <v>359</v>
      </c>
      <c r="F257" s="22" t="s">
        <v>158</v>
      </c>
      <c r="G257" s="26" t="s">
        <v>30</v>
      </c>
      <c r="H257" s="23">
        <v>2</v>
      </c>
      <c r="I257" s="33">
        <v>44617</v>
      </c>
    </row>
    <row r="258" spans="2:9" ht="30" customHeight="1">
      <c r="B258" s="20" t="s">
        <v>48</v>
      </c>
      <c r="C258" s="28">
        <v>2500</v>
      </c>
      <c r="D258" s="29"/>
      <c r="E258" s="68" t="s">
        <v>275</v>
      </c>
      <c r="F258" s="22" t="s">
        <v>133</v>
      </c>
      <c r="G258" s="34" t="s">
        <v>307</v>
      </c>
      <c r="H258" s="23">
        <v>2</v>
      </c>
      <c r="I258" s="31">
        <v>44618</v>
      </c>
    </row>
    <row r="259" spans="2:9" ht="30" customHeight="1">
      <c r="B259" s="20" t="s">
        <v>24</v>
      </c>
      <c r="C259" s="28">
        <v>9200</v>
      </c>
      <c r="D259" s="29"/>
      <c r="E259" s="68" t="s">
        <v>143</v>
      </c>
      <c r="F259" s="22" t="s">
        <v>26</v>
      </c>
      <c r="G259" s="18" t="s">
        <v>354</v>
      </c>
      <c r="H259" s="23">
        <v>2</v>
      </c>
      <c r="I259" s="31">
        <v>44620</v>
      </c>
    </row>
    <row r="260" spans="2:9" ht="30" customHeight="1">
      <c r="B260" s="20" t="s">
        <v>53</v>
      </c>
      <c r="C260" s="28">
        <v>322</v>
      </c>
      <c r="D260" s="29"/>
      <c r="E260" s="68" t="s">
        <v>322</v>
      </c>
      <c r="F260" s="22" t="s">
        <v>54</v>
      </c>
      <c r="G260" s="22" t="s">
        <v>352</v>
      </c>
      <c r="H260" s="23">
        <v>3</v>
      </c>
      <c r="I260" s="31">
        <v>44621</v>
      </c>
    </row>
    <row r="261" spans="2:9" ht="30" customHeight="1">
      <c r="B261" s="20" t="s">
        <v>55</v>
      </c>
      <c r="C261" s="28">
        <v>322</v>
      </c>
      <c r="D261" s="29"/>
      <c r="E261" s="68" t="s">
        <v>323</v>
      </c>
      <c r="F261" s="22" t="s">
        <v>54</v>
      </c>
      <c r="G261" s="22" t="s">
        <v>352</v>
      </c>
      <c r="H261" s="23">
        <v>3</v>
      </c>
      <c r="I261" s="31">
        <v>44621</v>
      </c>
    </row>
    <row r="262" spans="2:9" ht="30" customHeight="1">
      <c r="B262" s="20" t="s">
        <v>56</v>
      </c>
      <c r="C262" s="28">
        <v>322</v>
      </c>
      <c r="D262" s="29"/>
      <c r="E262" s="68" t="s">
        <v>324</v>
      </c>
      <c r="F262" s="22" t="s">
        <v>54</v>
      </c>
      <c r="G262" s="22" t="s">
        <v>352</v>
      </c>
      <c r="H262" s="23">
        <v>3</v>
      </c>
      <c r="I262" s="31">
        <v>44621</v>
      </c>
    </row>
    <row r="263" spans="2:9" ht="30" customHeight="1">
      <c r="B263" s="20" t="s">
        <v>45</v>
      </c>
      <c r="C263" s="28">
        <v>5446</v>
      </c>
      <c r="D263" s="29"/>
      <c r="E263" s="68" t="s">
        <v>220</v>
      </c>
      <c r="F263" s="22" t="s">
        <v>46</v>
      </c>
      <c r="G263" s="22" t="s">
        <v>353</v>
      </c>
      <c r="H263" s="23">
        <v>3</v>
      </c>
      <c r="I263" s="31">
        <v>44621</v>
      </c>
    </row>
    <row r="264" spans="2:9" ht="30" customHeight="1">
      <c r="B264" s="20" t="s">
        <v>27</v>
      </c>
      <c r="C264" s="28">
        <v>100</v>
      </c>
      <c r="D264" s="29"/>
      <c r="E264" s="21" t="s">
        <v>359</v>
      </c>
      <c r="F264" s="22" t="s">
        <v>90</v>
      </c>
      <c r="G264" s="26" t="s">
        <v>30</v>
      </c>
      <c r="H264" s="27">
        <v>3</v>
      </c>
      <c r="I264" s="31">
        <v>44624</v>
      </c>
    </row>
    <row r="265" spans="2:9" ht="30" customHeight="1">
      <c r="B265" s="20" t="s">
        <v>48</v>
      </c>
      <c r="C265" s="28">
        <v>2500</v>
      </c>
      <c r="D265" s="29"/>
      <c r="E265" s="68" t="s">
        <v>276</v>
      </c>
      <c r="F265" s="22" t="s">
        <v>133</v>
      </c>
      <c r="G265" s="34" t="s">
        <v>307</v>
      </c>
      <c r="H265" s="23">
        <v>3</v>
      </c>
      <c r="I265" s="31">
        <v>44625</v>
      </c>
    </row>
    <row r="266" spans="2:9" ht="30" customHeight="1">
      <c r="B266" s="20" t="s">
        <v>201</v>
      </c>
      <c r="C266" s="39"/>
      <c r="D266" s="29">
        <f>26*900-100+100</f>
        <v>23400</v>
      </c>
      <c r="E266" s="21" t="s">
        <v>38</v>
      </c>
      <c r="F266" s="22" t="s">
        <v>39</v>
      </c>
      <c r="G266" s="34" t="s">
        <v>40</v>
      </c>
      <c r="H266" s="23">
        <v>3</v>
      </c>
      <c r="I266" s="33">
        <v>44627</v>
      </c>
    </row>
    <row r="267" spans="2:9" ht="30" customHeight="1">
      <c r="B267" s="35" t="s">
        <v>152</v>
      </c>
      <c r="C267" s="39">
        <v>2405.5</v>
      </c>
      <c r="D267" s="29"/>
      <c r="E267" s="68" t="s">
        <v>325</v>
      </c>
      <c r="F267" s="22" t="s">
        <v>54</v>
      </c>
      <c r="G267" s="34" t="s">
        <v>352</v>
      </c>
      <c r="H267" s="23">
        <v>3</v>
      </c>
      <c r="I267" s="33">
        <v>44629</v>
      </c>
    </row>
    <row r="268" spans="2:9" ht="30" customHeight="1">
      <c r="B268" s="35" t="s">
        <v>153</v>
      </c>
      <c r="C268" s="39">
        <v>13674.78</v>
      </c>
      <c r="D268" s="29"/>
      <c r="E268" s="68" t="s">
        <v>327</v>
      </c>
      <c r="F268" s="22" t="s">
        <v>54</v>
      </c>
      <c r="G268" s="18" t="s">
        <v>352</v>
      </c>
      <c r="H268" s="23">
        <v>3</v>
      </c>
      <c r="I268" s="33">
        <v>44629</v>
      </c>
    </row>
    <row r="269" spans="2:9" ht="30" customHeight="1">
      <c r="B269" s="35" t="s">
        <v>154</v>
      </c>
      <c r="C269" s="39">
        <v>2439.48</v>
      </c>
      <c r="D269" s="29"/>
      <c r="E269" s="68" t="s">
        <v>326</v>
      </c>
      <c r="F269" s="22" t="s">
        <v>54</v>
      </c>
      <c r="G269" s="34" t="s">
        <v>352</v>
      </c>
      <c r="H269" s="23">
        <v>3</v>
      </c>
      <c r="I269" s="33">
        <v>44629</v>
      </c>
    </row>
    <row r="270" spans="2:9" ht="30" customHeight="1">
      <c r="B270" s="35" t="s">
        <v>155</v>
      </c>
      <c r="C270" s="39">
        <v>5454.63</v>
      </c>
      <c r="D270" s="29"/>
      <c r="E270" s="68" t="s">
        <v>329</v>
      </c>
      <c r="F270" s="22" t="s">
        <v>54</v>
      </c>
      <c r="G270" s="22" t="s">
        <v>352</v>
      </c>
      <c r="H270" s="23">
        <v>3</v>
      </c>
      <c r="I270" s="33">
        <v>44629</v>
      </c>
    </row>
    <row r="271" spans="2:9" ht="30" customHeight="1">
      <c r="B271" s="35" t="s">
        <v>156</v>
      </c>
      <c r="C271" s="39">
        <v>826</v>
      </c>
      <c r="D271" s="29"/>
      <c r="E271" s="68" t="s">
        <v>328</v>
      </c>
      <c r="F271" s="36" t="s">
        <v>331</v>
      </c>
      <c r="G271" s="34" t="s">
        <v>352</v>
      </c>
      <c r="H271" s="23">
        <v>3</v>
      </c>
      <c r="I271" s="33">
        <v>44629</v>
      </c>
    </row>
    <row r="272" spans="2:9" ht="30" customHeight="1">
      <c r="B272" s="35" t="s">
        <v>157</v>
      </c>
      <c r="C272" s="39">
        <v>900</v>
      </c>
      <c r="D272" s="29"/>
      <c r="E272" s="68" t="s">
        <v>330</v>
      </c>
      <c r="F272" s="36" t="s">
        <v>331</v>
      </c>
      <c r="G272" s="18" t="s">
        <v>352</v>
      </c>
      <c r="H272" s="23">
        <v>3</v>
      </c>
      <c r="I272" s="33">
        <v>44629</v>
      </c>
    </row>
    <row r="273" spans="2:9" ht="30" customHeight="1">
      <c r="B273" s="20" t="s">
        <v>191</v>
      </c>
      <c r="C273" s="39">
        <v>10</v>
      </c>
      <c r="D273" s="29"/>
      <c r="E273" s="21" t="s">
        <v>359</v>
      </c>
      <c r="F273" s="22" t="s">
        <v>192</v>
      </c>
      <c r="G273" s="18" t="s">
        <v>30</v>
      </c>
      <c r="H273" s="23">
        <v>3</v>
      </c>
      <c r="I273" s="33">
        <v>44629</v>
      </c>
    </row>
    <row r="274" spans="2:9" ht="30" customHeight="1">
      <c r="B274" s="20" t="s">
        <v>201</v>
      </c>
      <c r="C274" s="39"/>
      <c r="D274" s="29">
        <f>7*900</f>
        <v>6300</v>
      </c>
      <c r="E274" s="21" t="s">
        <v>38</v>
      </c>
      <c r="F274" s="22" t="s">
        <v>39</v>
      </c>
      <c r="G274" s="34" t="s">
        <v>40</v>
      </c>
      <c r="H274" s="23">
        <v>3</v>
      </c>
      <c r="I274" s="33">
        <v>44629</v>
      </c>
    </row>
    <row r="275" spans="2:9" ht="30" customHeight="1">
      <c r="B275" s="20" t="s">
        <v>118</v>
      </c>
      <c r="C275" s="28">
        <v>5000</v>
      </c>
      <c r="D275" s="29"/>
      <c r="E275" s="68" t="s">
        <v>211</v>
      </c>
      <c r="F275" s="22" t="s">
        <v>60</v>
      </c>
      <c r="G275" s="22" t="s">
        <v>309</v>
      </c>
      <c r="H275" s="23">
        <v>3</v>
      </c>
      <c r="I275" s="31">
        <v>44629</v>
      </c>
    </row>
    <row r="276" spans="2:9" ht="30" customHeight="1">
      <c r="B276" s="20" t="s">
        <v>308</v>
      </c>
      <c r="C276" s="28">
        <v>4000</v>
      </c>
      <c r="D276" s="29"/>
      <c r="E276" s="68" t="s">
        <v>212</v>
      </c>
      <c r="F276" s="22" t="s">
        <v>60</v>
      </c>
      <c r="G276" s="22" t="s">
        <v>309</v>
      </c>
      <c r="H276" s="23">
        <v>3</v>
      </c>
      <c r="I276" s="31">
        <v>44629</v>
      </c>
    </row>
    <row r="277" spans="2:9" ht="30" customHeight="1">
      <c r="B277" s="20" t="s">
        <v>193</v>
      </c>
      <c r="C277" s="39">
        <v>115</v>
      </c>
      <c r="D277" s="29"/>
      <c r="E277" s="21" t="s">
        <v>359</v>
      </c>
      <c r="F277" s="22" t="s">
        <v>194</v>
      </c>
      <c r="G277" s="26" t="s">
        <v>30</v>
      </c>
      <c r="H277" s="23">
        <v>3</v>
      </c>
      <c r="I277" s="33">
        <v>44631</v>
      </c>
    </row>
    <row r="278" spans="2:9" ht="30" customHeight="1">
      <c r="B278" s="20" t="s">
        <v>201</v>
      </c>
      <c r="C278" s="53"/>
      <c r="D278" s="21">
        <f>8*900</f>
        <v>7200</v>
      </c>
      <c r="E278" s="21" t="s">
        <v>38</v>
      </c>
      <c r="F278" s="22" t="s">
        <v>39</v>
      </c>
      <c r="G278" s="22" t="s">
        <v>40</v>
      </c>
      <c r="H278" s="23">
        <v>3</v>
      </c>
      <c r="I278" s="55">
        <v>44631</v>
      </c>
    </row>
    <row r="279" spans="2:9" ht="30" customHeight="1">
      <c r="B279" s="30" t="s">
        <v>202</v>
      </c>
      <c r="C279" s="53"/>
      <c r="D279" s="21">
        <v>1000</v>
      </c>
      <c r="E279" s="21" t="s">
        <v>38</v>
      </c>
      <c r="F279" s="22" t="s">
        <v>39</v>
      </c>
      <c r="G279" s="22" t="s">
        <v>40</v>
      </c>
      <c r="H279" s="23">
        <v>3</v>
      </c>
      <c r="I279" s="55">
        <v>44631</v>
      </c>
    </row>
    <row r="280" spans="2:9" ht="30" customHeight="1">
      <c r="B280" s="30" t="s">
        <v>41</v>
      </c>
      <c r="C280" s="53"/>
      <c r="D280" s="21">
        <f>900*6</f>
        <v>5400</v>
      </c>
      <c r="E280" s="21" t="s">
        <v>38</v>
      </c>
      <c r="F280" s="22" t="s">
        <v>39</v>
      </c>
      <c r="G280" s="22" t="s">
        <v>40</v>
      </c>
      <c r="H280" s="23">
        <v>3</v>
      </c>
      <c r="I280" s="55">
        <v>44631</v>
      </c>
    </row>
    <row r="281" spans="2:9" ht="30" customHeight="1">
      <c r="B281" s="35" t="s">
        <v>86</v>
      </c>
      <c r="C281" s="21">
        <v>300</v>
      </c>
      <c r="D281" s="21"/>
      <c r="E281" s="68" t="s">
        <v>298</v>
      </c>
      <c r="F281" s="36" t="s">
        <v>132</v>
      </c>
      <c r="G281" s="22" t="s">
        <v>307</v>
      </c>
      <c r="H281" s="23">
        <v>3</v>
      </c>
      <c r="I281" s="24">
        <v>44631</v>
      </c>
    </row>
    <row r="282" spans="2:9" ht="30" customHeight="1">
      <c r="B282" s="20" t="s">
        <v>48</v>
      </c>
      <c r="C282" s="28">
        <v>2500</v>
      </c>
      <c r="D282" s="29"/>
      <c r="E282" s="68" t="s">
        <v>277</v>
      </c>
      <c r="F282" s="22" t="s">
        <v>133</v>
      </c>
      <c r="G282" s="22" t="s">
        <v>307</v>
      </c>
      <c r="H282" s="23">
        <v>3</v>
      </c>
      <c r="I282" s="31">
        <v>44632</v>
      </c>
    </row>
    <row r="283" spans="2:9" ht="30" customHeight="1">
      <c r="B283" s="20" t="s">
        <v>68</v>
      </c>
      <c r="C283" s="28">
        <v>9200</v>
      </c>
      <c r="D283" s="29"/>
      <c r="E283" s="68" t="s">
        <v>144</v>
      </c>
      <c r="F283" s="22" t="s">
        <v>26</v>
      </c>
      <c r="G283" s="22" t="s">
        <v>354</v>
      </c>
      <c r="H283" s="23">
        <v>3</v>
      </c>
      <c r="I283" s="31">
        <v>44635</v>
      </c>
    </row>
    <row r="284" spans="2:9" ht="30" customHeight="1">
      <c r="B284" s="20" t="s">
        <v>48</v>
      </c>
      <c r="C284" s="28">
        <v>2500</v>
      </c>
      <c r="D284" s="29"/>
      <c r="E284" s="68" t="s">
        <v>278</v>
      </c>
      <c r="F284" s="22" t="s">
        <v>133</v>
      </c>
      <c r="G284" s="18" t="s">
        <v>307</v>
      </c>
      <c r="H284" s="23">
        <v>3</v>
      </c>
      <c r="I284" s="31">
        <v>44639</v>
      </c>
    </row>
    <row r="285" spans="2:9" ht="30" customHeight="1">
      <c r="B285" s="20" t="s">
        <v>48</v>
      </c>
      <c r="C285" s="28">
        <v>2500</v>
      </c>
      <c r="D285" s="29"/>
      <c r="E285" s="68" t="s">
        <v>279</v>
      </c>
      <c r="F285" s="22" t="s">
        <v>133</v>
      </c>
      <c r="G285" s="22" t="s">
        <v>307</v>
      </c>
      <c r="H285" s="23">
        <v>3</v>
      </c>
      <c r="I285" s="31">
        <v>44646</v>
      </c>
    </row>
    <row r="286" spans="2:9" ht="30" customHeight="1">
      <c r="B286" s="20" t="s">
        <v>27</v>
      </c>
      <c r="C286" s="28">
        <v>100</v>
      </c>
      <c r="D286" s="29"/>
      <c r="E286" s="21" t="s">
        <v>359</v>
      </c>
      <c r="F286" s="22" t="s">
        <v>90</v>
      </c>
      <c r="G286" s="26" t="s">
        <v>30</v>
      </c>
      <c r="H286" s="27">
        <v>3</v>
      </c>
      <c r="I286" s="31">
        <v>44648</v>
      </c>
    </row>
    <row r="287" spans="2:9" ht="30" customHeight="1">
      <c r="B287" s="20" t="s">
        <v>64</v>
      </c>
      <c r="C287" s="28">
        <f>317+13</f>
        <v>330</v>
      </c>
      <c r="D287" s="29"/>
      <c r="E287" s="68" t="s">
        <v>337</v>
      </c>
      <c r="F287" s="22" t="s">
        <v>65</v>
      </c>
      <c r="G287" s="22" t="s">
        <v>339</v>
      </c>
      <c r="H287" s="23">
        <v>3</v>
      </c>
      <c r="I287" s="31">
        <v>44649</v>
      </c>
    </row>
    <row r="288" spans="2:9" ht="30" customHeight="1">
      <c r="B288" s="20" t="s">
        <v>24</v>
      </c>
      <c r="C288" s="28">
        <v>9200</v>
      </c>
      <c r="D288" s="29"/>
      <c r="E288" s="68" t="s">
        <v>145</v>
      </c>
      <c r="F288" s="22" t="s">
        <v>26</v>
      </c>
      <c r="G288" s="22" t="s">
        <v>354</v>
      </c>
      <c r="H288" s="23">
        <v>3</v>
      </c>
      <c r="I288" s="31">
        <v>44651</v>
      </c>
    </row>
    <row r="289" spans="2:9" ht="30" customHeight="1">
      <c r="B289" s="20" t="s">
        <v>48</v>
      </c>
      <c r="C289" s="28">
        <v>2500</v>
      </c>
      <c r="D289" s="29"/>
      <c r="E289" s="68" t="s">
        <v>280</v>
      </c>
      <c r="F289" s="22" t="s">
        <v>133</v>
      </c>
      <c r="G289" s="22" t="s">
        <v>307</v>
      </c>
      <c r="H289" s="23">
        <v>4</v>
      </c>
      <c r="I289" s="31">
        <v>44653</v>
      </c>
    </row>
    <row r="290" spans="2:9" ht="30" customHeight="1">
      <c r="B290" s="20" t="s">
        <v>57</v>
      </c>
      <c r="C290" s="28">
        <v>599</v>
      </c>
      <c r="D290" s="29"/>
      <c r="E290" s="68" t="s">
        <v>349</v>
      </c>
      <c r="F290" s="22" t="s">
        <v>58</v>
      </c>
      <c r="G290" s="22" t="s">
        <v>340</v>
      </c>
      <c r="H290" s="23">
        <v>3</v>
      </c>
      <c r="I290" s="31">
        <v>44655</v>
      </c>
    </row>
    <row r="291" spans="2:9" ht="30" customHeight="1">
      <c r="B291" s="20" t="s">
        <v>57</v>
      </c>
      <c r="C291" s="28">
        <v>599</v>
      </c>
      <c r="D291" s="29"/>
      <c r="E291" s="68" t="s">
        <v>350</v>
      </c>
      <c r="F291" s="22" t="s">
        <v>58</v>
      </c>
      <c r="G291" s="34" t="s">
        <v>340</v>
      </c>
      <c r="H291" s="23">
        <v>4</v>
      </c>
      <c r="I291" s="31">
        <v>44655</v>
      </c>
    </row>
    <row r="292" spans="2:9" ht="30" customHeight="1">
      <c r="B292" s="20" t="s">
        <v>203</v>
      </c>
      <c r="C292" s="39"/>
      <c r="D292" s="29">
        <f>21*900-500</f>
        <v>18400</v>
      </c>
      <c r="E292" s="21" t="s">
        <v>38</v>
      </c>
      <c r="F292" s="22" t="s">
        <v>39</v>
      </c>
      <c r="G292" s="34" t="s">
        <v>40</v>
      </c>
      <c r="H292" s="23">
        <v>4</v>
      </c>
      <c r="I292" s="33">
        <v>44656</v>
      </c>
    </row>
    <row r="293" spans="2:9" ht="30" customHeight="1">
      <c r="B293" s="20" t="s">
        <v>203</v>
      </c>
      <c r="C293" s="39"/>
      <c r="D293" s="29">
        <f>9*900</f>
        <v>8100</v>
      </c>
      <c r="E293" s="21" t="s">
        <v>38</v>
      </c>
      <c r="F293" s="22" t="s">
        <v>39</v>
      </c>
      <c r="G293" s="18" t="s">
        <v>40</v>
      </c>
      <c r="H293" s="23">
        <v>4</v>
      </c>
      <c r="I293" s="33">
        <v>44657</v>
      </c>
    </row>
    <row r="294" spans="2:9" ht="30" customHeight="1">
      <c r="B294" s="20" t="s">
        <v>195</v>
      </c>
      <c r="C294" s="53">
        <v>160</v>
      </c>
      <c r="D294" s="21"/>
      <c r="E294" s="21" t="s">
        <v>359</v>
      </c>
      <c r="F294" s="22" t="s">
        <v>184</v>
      </c>
      <c r="G294" s="26" t="s">
        <v>30</v>
      </c>
      <c r="H294" s="23">
        <v>4</v>
      </c>
      <c r="I294" s="55">
        <v>44657</v>
      </c>
    </row>
    <row r="295" spans="2:9" ht="30" customHeight="1">
      <c r="B295" s="20" t="s">
        <v>188</v>
      </c>
      <c r="C295" s="39">
        <v>200</v>
      </c>
      <c r="D295" s="29"/>
      <c r="E295" s="21" t="s">
        <v>359</v>
      </c>
      <c r="F295" s="22" t="s">
        <v>196</v>
      </c>
      <c r="G295" s="54" t="s">
        <v>30</v>
      </c>
      <c r="H295" s="23">
        <v>4</v>
      </c>
      <c r="I295" s="33">
        <v>44657</v>
      </c>
    </row>
    <row r="296" spans="2:9" ht="30" customHeight="1">
      <c r="B296" s="20" t="s">
        <v>109</v>
      </c>
      <c r="C296" s="39">
        <v>1600</v>
      </c>
      <c r="D296" s="29"/>
      <c r="E296" s="21" t="s">
        <v>359</v>
      </c>
      <c r="F296" s="26" t="s">
        <v>178</v>
      </c>
      <c r="G296" s="54" t="s">
        <v>30</v>
      </c>
      <c r="H296" s="23">
        <v>4</v>
      </c>
      <c r="I296" s="33">
        <v>44657</v>
      </c>
    </row>
    <row r="297" spans="2:9" ht="30" customHeight="1">
      <c r="B297" s="20" t="s">
        <v>118</v>
      </c>
      <c r="C297" s="28">
        <v>5000</v>
      </c>
      <c r="D297" s="29"/>
      <c r="E297" s="68" t="s">
        <v>213</v>
      </c>
      <c r="F297" s="22" t="s">
        <v>60</v>
      </c>
      <c r="G297" s="34" t="s">
        <v>309</v>
      </c>
      <c r="H297" s="23">
        <v>4</v>
      </c>
      <c r="I297" s="31">
        <v>44659</v>
      </c>
    </row>
    <row r="298" spans="2:9" ht="30" customHeight="1">
      <c r="B298" s="20" t="s">
        <v>48</v>
      </c>
      <c r="C298" s="28">
        <v>2500</v>
      </c>
      <c r="D298" s="29"/>
      <c r="E298" s="68" t="s">
        <v>281</v>
      </c>
      <c r="F298" s="22" t="s">
        <v>133</v>
      </c>
      <c r="G298" s="18" t="s">
        <v>307</v>
      </c>
      <c r="H298" s="23">
        <v>4</v>
      </c>
      <c r="I298" s="31">
        <v>44660</v>
      </c>
    </row>
    <row r="299" spans="2:9" ht="30" customHeight="1">
      <c r="B299" s="20" t="s">
        <v>203</v>
      </c>
      <c r="C299" s="39"/>
      <c r="D299" s="29">
        <f>8*900</f>
        <v>7200</v>
      </c>
      <c r="E299" s="21" t="s">
        <v>38</v>
      </c>
      <c r="F299" s="22" t="s">
        <v>39</v>
      </c>
      <c r="G299" s="22" t="s">
        <v>40</v>
      </c>
      <c r="H299" s="23">
        <v>4</v>
      </c>
      <c r="I299" s="33">
        <v>44661</v>
      </c>
    </row>
    <row r="300" spans="2:9" ht="30" customHeight="1">
      <c r="B300" s="20" t="s">
        <v>68</v>
      </c>
      <c r="C300" s="28">
        <v>9200</v>
      </c>
      <c r="D300" s="29"/>
      <c r="E300" s="68" t="s">
        <v>234</v>
      </c>
      <c r="F300" s="22" t="s">
        <v>26</v>
      </c>
      <c r="G300" s="22" t="s">
        <v>354</v>
      </c>
      <c r="H300" s="23">
        <v>4</v>
      </c>
      <c r="I300" s="31">
        <v>44666</v>
      </c>
    </row>
    <row r="301" spans="2:9" ht="30" customHeight="1">
      <c r="B301" s="20" t="s">
        <v>48</v>
      </c>
      <c r="C301" s="28">
        <v>2500</v>
      </c>
      <c r="D301" s="29"/>
      <c r="E301" s="68" t="s">
        <v>282</v>
      </c>
      <c r="F301" s="22" t="s">
        <v>133</v>
      </c>
      <c r="G301" s="22" t="s">
        <v>307</v>
      </c>
      <c r="H301" s="23">
        <v>4</v>
      </c>
      <c r="I301" s="31">
        <v>44667</v>
      </c>
    </row>
    <row r="302" spans="2:9" ht="30" customHeight="1">
      <c r="B302" s="20" t="s">
        <v>109</v>
      </c>
      <c r="C302" s="39">
        <v>1656</v>
      </c>
      <c r="D302" s="29"/>
      <c r="E302" s="21" t="s">
        <v>359</v>
      </c>
      <c r="F302" s="26" t="s">
        <v>178</v>
      </c>
      <c r="G302" s="70" t="s">
        <v>30</v>
      </c>
      <c r="H302" s="60">
        <v>4</v>
      </c>
      <c r="I302" s="63">
        <v>44670</v>
      </c>
    </row>
    <row r="303" spans="2:9" ht="30" customHeight="1">
      <c r="B303" s="20" t="s">
        <v>109</v>
      </c>
      <c r="C303" s="39">
        <v>1136</v>
      </c>
      <c r="D303" s="29"/>
      <c r="E303" s="21" t="s">
        <v>359</v>
      </c>
      <c r="F303" s="26" t="s">
        <v>178</v>
      </c>
      <c r="G303" s="26" t="s">
        <v>30</v>
      </c>
      <c r="H303" s="60">
        <v>4</v>
      </c>
      <c r="I303" s="63">
        <v>44672</v>
      </c>
    </row>
    <row r="304" spans="2:9" ht="30" customHeight="1">
      <c r="B304" s="30" t="s">
        <v>362</v>
      </c>
      <c r="C304" s="39"/>
      <c r="D304" s="29">
        <v>2000</v>
      </c>
      <c r="E304" s="21" t="s">
        <v>38</v>
      </c>
      <c r="F304" s="22" t="s">
        <v>39</v>
      </c>
      <c r="G304" s="22" t="s">
        <v>40</v>
      </c>
      <c r="H304" s="23">
        <v>4</v>
      </c>
      <c r="I304" s="33">
        <v>44672</v>
      </c>
    </row>
    <row r="305" spans="2:9" ht="30" customHeight="1">
      <c r="B305" s="30" t="s">
        <v>41</v>
      </c>
      <c r="C305" s="39"/>
      <c r="D305" s="29">
        <f>4*900+100</f>
        <v>3700</v>
      </c>
      <c r="E305" s="21" t="s">
        <v>38</v>
      </c>
      <c r="F305" s="22" t="s">
        <v>39</v>
      </c>
      <c r="G305" s="22" t="s">
        <v>40</v>
      </c>
      <c r="H305" s="23">
        <v>4</v>
      </c>
      <c r="I305" s="33">
        <v>44672</v>
      </c>
    </row>
    <row r="306" spans="2:9" ht="30" customHeight="1">
      <c r="B306" s="20" t="s">
        <v>109</v>
      </c>
      <c r="C306" s="62">
        <v>348</v>
      </c>
      <c r="D306" s="56"/>
      <c r="E306" s="21" t="s">
        <v>359</v>
      </c>
      <c r="F306" s="65" t="s">
        <v>158</v>
      </c>
      <c r="G306" s="70" t="s">
        <v>30</v>
      </c>
      <c r="H306" s="60">
        <v>4</v>
      </c>
      <c r="I306" s="63">
        <v>44672</v>
      </c>
    </row>
    <row r="307" spans="2:9" ht="30" customHeight="1">
      <c r="B307" s="20" t="s">
        <v>48</v>
      </c>
      <c r="C307" s="28">
        <v>2500</v>
      </c>
      <c r="D307" s="29"/>
      <c r="E307" s="68" t="s">
        <v>283</v>
      </c>
      <c r="F307" s="22" t="s">
        <v>133</v>
      </c>
      <c r="G307" s="34" t="s">
        <v>307</v>
      </c>
      <c r="H307" s="23">
        <v>4</v>
      </c>
      <c r="I307" s="31">
        <v>44674</v>
      </c>
    </row>
    <row r="308" spans="2:9" ht="30" customHeight="1">
      <c r="B308" s="58" t="s">
        <v>76</v>
      </c>
      <c r="C308" s="62">
        <v>58.5</v>
      </c>
      <c r="D308" s="56"/>
      <c r="E308" s="21" t="s">
        <v>359</v>
      </c>
      <c r="F308" s="65" t="s">
        <v>102</v>
      </c>
      <c r="G308" s="71" t="s">
        <v>30</v>
      </c>
      <c r="H308" s="60">
        <v>4</v>
      </c>
      <c r="I308" s="63">
        <v>44675</v>
      </c>
    </row>
    <row r="309" spans="2:9" ht="30" customHeight="1">
      <c r="B309" s="20" t="s">
        <v>27</v>
      </c>
      <c r="C309" s="62">
        <v>81</v>
      </c>
      <c r="D309" s="56"/>
      <c r="E309" s="21" t="s">
        <v>359</v>
      </c>
      <c r="F309" s="65" t="s">
        <v>232</v>
      </c>
      <c r="G309" s="59" t="s">
        <v>30</v>
      </c>
      <c r="H309" s="60">
        <v>4</v>
      </c>
      <c r="I309" s="63">
        <v>44677</v>
      </c>
    </row>
    <row r="310" spans="2:9" ht="30" customHeight="1">
      <c r="B310" s="20" t="s">
        <v>48</v>
      </c>
      <c r="C310" s="28">
        <v>2500</v>
      </c>
      <c r="D310" s="29"/>
      <c r="E310" s="68" t="s">
        <v>284</v>
      </c>
      <c r="F310" s="22" t="s">
        <v>133</v>
      </c>
      <c r="G310" s="18" t="s">
        <v>307</v>
      </c>
      <c r="H310" s="23">
        <v>4</v>
      </c>
      <c r="I310" s="31">
        <v>44681</v>
      </c>
    </row>
    <row r="311" spans="2:9" ht="30" customHeight="1">
      <c r="B311" s="20" t="s">
        <v>24</v>
      </c>
      <c r="C311" s="28">
        <v>9200</v>
      </c>
      <c r="D311" s="29"/>
      <c r="E311" s="68" t="s">
        <v>235</v>
      </c>
      <c r="F311" s="22" t="s">
        <v>26</v>
      </c>
      <c r="G311" s="34" t="s">
        <v>354</v>
      </c>
      <c r="H311" s="23">
        <v>4</v>
      </c>
      <c r="I311" s="31">
        <v>44681</v>
      </c>
    </row>
    <row r="312" spans="2:9" ht="30" customHeight="1">
      <c r="B312" s="20" t="s">
        <v>27</v>
      </c>
      <c r="C312" s="28">
        <v>100</v>
      </c>
      <c r="D312" s="29"/>
      <c r="E312" s="21" t="s">
        <v>359</v>
      </c>
      <c r="F312" s="22" t="s">
        <v>90</v>
      </c>
      <c r="G312" s="54" t="s">
        <v>30</v>
      </c>
      <c r="H312" s="27">
        <v>5</v>
      </c>
      <c r="I312" s="31">
        <v>44682</v>
      </c>
    </row>
    <row r="313" spans="2:9" ht="30" customHeight="1">
      <c r="B313" s="58" t="s">
        <v>227</v>
      </c>
      <c r="C313" s="32">
        <v>450</v>
      </c>
      <c r="D313" s="56"/>
      <c r="E313" s="21" t="s">
        <v>359</v>
      </c>
      <c r="F313" s="65" t="s">
        <v>228</v>
      </c>
      <c r="G313" s="54" t="s">
        <v>30</v>
      </c>
      <c r="H313" s="60">
        <v>5</v>
      </c>
      <c r="I313" s="33">
        <v>44683</v>
      </c>
    </row>
    <row r="314" spans="2:9" ht="30" customHeight="1">
      <c r="B314" s="20" t="s">
        <v>360</v>
      </c>
      <c r="C314" s="39"/>
      <c r="D314" s="29">
        <f>(7*900)-100</f>
        <v>6200</v>
      </c>
      <c r="E314" s="21" t="s">
        <v>38</v>
      </c>
      <c r="F314" s="22" t="s">
        <v>39</v>
      </c>
      <c r="G314" s="34" t="s">
        <v>40</v>
      </c>
      <c r="H314" s="23">
        <v>5</v>
      </c>
      <c r="I314" s="33">
        <v>44684</v>
      </c>
    </row>
    <row r="315" spans="2:9" ht="30" customHeight="1">
      <c r="B315" s="20" t="s">
        <v>53</v>
      </c>
      <c r="C315" s="28">
        <v>322</v>
      </c>
      <c r="D315" s="29"/>
      <c r="E315" s="68" t="s">
        <v>223</v>
      </c>
      <c r="F315" s="22" t="s">
        <v>54</v>
      </c>
      <c r="G315" s="18" t="s">
        <v>352</v>
      </c>
      <c r="H315" s="23">
        <v>5</v>
      </c>
      <c r="I315" s="31">
        <v>44685</v>
      </c>
    </row>
    <row r="316" spans="2:9" ht="30" customHeight="1">
      <c r="B316" s="20" t="s">
        <v>55</v>
      </c>
      <c r="C316" s="28">
        <v>1726</v>
      </c>
      <c r="D316" s="29"/>
      <c r="E316" s="68" t="s">
        <v>224</v>
      </c>
      <c r="F316" s="22" t="s">
        <v>54</v>
      </c>
      <c r="G316" s="34" t="s">
        <v>352</v>
      </c>
      <c r="H316" s="23">
        <v>5</v>
      </c>
      <c r="I316" s="31">
        <v>44685</v>
      </c>
    </row>
    <row r="317" spans="2:9" ht="30" customHeight="1">
      <c r="B317" s="20" t="s">
        <v>56</v>
      </c>
      <c r="C317" s="28">
        <v>211</v>
      </c>
      <c r="D317" s="29"/>
      <c r="E317" s="68" t="s">
        <v>225</v>
      </c>
      <c r="F317" s="22" t="s">
        <v>54</v>
      </c>
      <c r="G317" s="22" t="s">
        <v>352</v>
      </c>
      <c r="H317" s="23">
        <v>5</v>
      </c>
      <c r="I317" s="31">
        <v>44685</v>
      </c>
    </row>
    <row r="318" spans="2:9" ht="30" customHeight="1">
      <c r="B318" s="20" t="s">
        <v>222</v>
      </c>
      <c r="C318" s="32">
        <v>0</v>
      </c>
      <c r="D318" s="56"/>
      <c r="E318" s="68" t="s">
        <v>226</v>
      </c>
      <c r="F318" s="22" t="s">
        <v>54</v>
      </c>
      <c r="G318" s="22" t="s">
        <v>352</v>
      </c>
      <c r="H318" s="60">
        <v>5</v>
      </c>
      <c r="I318" s="31">
        <v>44685</v>
      </c>
    </row>
    <row r="319" spans="2:9" ht="30" customHeight="1">
      <c r="B319" s="20" t="s">
        <v>61</v>
      </c>
      <c r="C319" s="39">
        <v>1438</v>
      </c>
      <c r="D319" s="29"/>
      <c r="E319" s="21" t="s">
        <v>359</v>
      </c>
      <c r="F319" s="22" t="s">
        <v>63</v>
      </c>
      <c r="G319" s="34" t="s">
        <v>30</v>
      </c>
      <c r="H319" s="23">
        <v>5</v>
      </c>
      <c r="I319" s="33">
        <v>44685</v>
      </c>
    </row>
    <row r="320" spans="2:9" ht="30" customHeight="1">
      <c r="B320" s="20" t="s">
        <v>360</v>
      </c>
      <c r="C320" s="39"/>
      <c r="D320" s="29">
        <f>(7*900)-100</f>
        <v>6200</v>
      </c>
      <c r="E320" s="21" t="s">
        <v>38</v>
      </c>
      <c r="F320" s="22" t="s">
        <v>39</v>
      </c>
      <c r="G320" s="18" t="s">
        <v>40</v>
      </c>
      <c r="H320" s="23">
        <v>5</v>
      </c>
      <c r="I320" s="33">
        <v>44685</v>
      </c>
    </row>
    <row r="321" spans="2:9" ht="30" customHeight="1">
      <c r="B321" s="20" t="s">
        <v>59</v>
      </c>
      <c r="C321" s="28">
        <v>3600</v>
      </c>
      <c r="D321" s="29"/>
      <c r="E321" s="68" t="s">
        <v>214</v>
      </c>
      <c r="F321" s="22" t="s">
        <v>60</v>
      </c>
      <c r="G321" s="18" t="s">
        <v>309</v>
      </c>
      <c r="H321" s="23">
        <v>5</v>
      </c>
      <c r="I321" s="31">
        <v>44686</v>
      </c>
    </row>
    <row r="322" spans="2:9" ht="30" customHeight="1">
      <c r="B322" s="20" t="s">
        <v>360</v>
      </c>
      <c r="C322" s="39"/>
      <c r="D322" s="29">
        <f>12*900</f>
        <v>10800</v>
      </c>
      <c r="E322" s="21" t="s">
        <v>38</v>
      </c>
      <c r="F322" s="22" t="s">
        <v>39</v>
      </c>
      <c r="G322" s="34" t="s">
        <v>40</v>
      </c>
      <c r="H322" s="23">
        <v>5</v>
      </c>
      <c r="I322" s="33">
        <v>44687</v>
      </c>
    </row>
    <row r="323" spans="2:9" ht="30" customHeight="1">
      <c r="B323" s="20" t="s">
        <v>48</v>
      </c>
      <c r="C323" s="28">
        <v>2500</v>
      </c>
      <c r="D323" s="29"/>
      <c r="E323" s="68" t="s">
        <v>303</v>
      </c>
      <c r="F323" s="22" t="s">
        <v>133</v>
      </c>
      <c r="G323" s="34" t="s">
        <v>307</v>
      </c>
      <c r="H323" s="23">
        <v>5</v>
      </c>
      <c r="I323" s="31">
        <v>44688</v>
      </c>
    </row>
    <row r="324" spans="2:9" ht="30" customHeight="1">
      <c r="B324" s="20" t="s">
        <v>360</v>
      </c>
      <c r="C324" s="39"/>
      <c r="D324" s="29">
        <v>900</v>
      </c>
      <c r="E324" s="21" t="s">
        <v>38</v>
      </c>
      <c r="F324" s="22" t="s">
        <v>39</v>
      </c>
      <c r="G324" s="34" t="s">
        <v>40</v>
      </c>
      <c r="H324" s="23">
        <v>5</v>
      </c>
      <c r="I324" s="33">
        <v>44688</v>
      </c>
    </row>
    <row r="325" spans="2:9" ht="30" customHeight="1">
      <c r="B325" s="20" t="s">
        <v>360</v>
      </c>
      <c r="C325" s="39"/>
      <c r="D325" s="29">
        <f>8*900</f>
        <v>7200</v>
      </c>
      <c r="E325" s="21" t="s">
        <v>38</v>
      </c>
      <c r="F325" s="22" t="s">
        <v>39</v>
      </c>
      <c r="G325" s="34" t="s">
        <v>40</v>
      </c>
      <c r="H325" s="23">
        <v>5</v>
      </c>
      <c r="I325" s="33">
        <v>44691</v>
      </c>
    </row>
    <row r="326" spans="2:9" ht="30" customHeight="1">
      <c r="B326" s="30" t="s">
        <v>41</v>
      </c>
      <c r="C326" s="62"/>
      <c r="D326" s="56">
        <f>13*900</f>
        <v>11700</v>
      </c>
      <c r="E326" s="21" t="s">
        <v>38</v>
      </c>
      <c r="F326" s="22" t="s">
        <v>39</v>
      </c>
      <c r="G326" s="34" t="s">
        <v>40</v>
      </c>
      <c r="H326" s="23">
        <v>5</v>
      </c>
      <c r="I326" s="33">
        <v>44691</v>
      </c>
    </row>
    <row r="327" spans="2:9" ht="30" customHeight="1">
      <c r="B327" s="30" t="s">
        <v>361</v>
      </c>
      <c r="C327" s="62"/>
      <c r="D327" s="56">
        <v>1000</v>
      </c>
      <c r="E327" s="21" t="s">
        <v>38</v>
      </c>
      <c r="F327" s="22" t="s">
        <v>39</v>
      </c>
      <c r="G327" s="34" t="s">
        <v>40</v>
      </c>
      <c r="H327" s="23">
        <v>5</v>
      </c>
      <c r="I327" s="33">
        <v>44691</v>
      </c>
    </row>
    <row r="328" spans="2:9" ht="30" customHeight="1">
      <c r="B328" s="20" t="s">
        <v>48</v>
      </c>
      <c r="C328" s="28">
        <v>2500</v>
      </c>
      <c r="D328" s="29"/>
      <c r="E328" s="68" t="s">
        <v>304</v>
      </c>
      <c r="F328" s="22" t="s">
        <v>133</v>
      </c>
      <c r="G328" s="18" t="s">
        <v>307</v>
      </c>
      <c r="H328" s="23">
        <v>5</v>
      </c>
      <c r="I328" s="31">
        <v>44695</v>
      </c>
    </row>
    <row r="329" spans="2:9" ht="30" customHeight="1">
      <c r="B329" s="20" t="s">
        <v>68</v>
      </c>
      <c r="C329" s="28">
        <v>9200</v>
      </c>
      <c r="D329" s="29"/>
      <c r="E329" s="68" t="s">
        <v>236</v>
      </c>
      <c r="F329" s="22" t="s">
        <v>26</v>
      </c>
      <c r="G329" s="18" t="s">
        <v>354</v>
      </c>
      <c r="H329" s="23">
        <v>5</v>
      </c>
      <c r="I329" s="31">
        <v>44696</v>
      </c>
    </row>
    <row r="330" spans="2:9" ht="30" customHeight="1">
      <c r="B330" s="20" t="s">
        <v>27</v>
      </c>
      <c r="C330" s="28">
        <v>100</v>
      </c>
      <c r="D330" s="29"/>
      <c r="E330" s="21" t="s">
        <v>359</v>
      </c>
      <c r="F330" s="22" t="s">
        <v>90</v>
      </c>
      <c r="G330" s="70" t="s">
        <v>30</v>
      </c>
      <c r="H330" s="27">
        <v>5</v>
      </c>
      <c r="I330" s="31">
        <v>44697</v>
      </c>
    </row>
    <row r="331" spans="2:9" ht="30" customHeight="1">
      <c r="B331" s="58" t="s">
        <v>227</v>
      </c>
      <c r="C331" s="32">
        <v>1324</v>
      </c>
      <c r="D331" s="56"/>
      <c r="E331" s="21" t="s">
        <v>359</v>
      </c>
      <c r="F331" s="65" t="s">
        <v>33</v>
      </c>
      <c r="G331" s="54" t="s">
        <v>30</v>
      </c>
      <c r="H331" s="60">
        <v>5</v>
      </c>
      <c r="I331" s="33">
        <v>44698</v>
      </c>
    </row>
    <row r="332" spans="2:9" ht="30" customHeight="1">
      <c r="B332" s="58" t="s">
        <v>227</v>
      </c>
      <c r="C332" s="32">
        <v>77</v>
      </c>
      <c r="D332" s="56"/>
      <c r="E332" s="21" t="s">
        <v>359</v>
      </c>
      <c r="F332" s="65" t="s">
        <v>229</v>
      </c>
      <c r="G332" s="70" t="s">
        <v>30</v>
      </c>
      <c r="H332" s="60">
        <v>5</v>
      </c>
      <c r="I332" s="33">
        <v>44698</v>
      </c>
    </row>
    <row r="333" spans="2:9" ht="30" customHeight="1">
      <c r="B333" s="58" t="s">
        <v>227</v>
      </c>
      <c r="C333" s="32">
        <v>34</v>
      </c>
      <c r="D333" s="56"/>
      <c r="E333" s="21" t="s">
        <v>359</v>
      </c>
      <c r="F333" s="65" t="s">
        <v>230</v>
      </c>
      <c r="G333" s="26" t="s">
        <v>30</v>
      </c>
      <c r="H333" s="60">
        <v>5</v>
      </c>
      <c r="I333" s="33">
        <v>44698</v>
      </c>
    </row>
    <row r="334" spans="2:9" ht="30" customHeight="1">
      <c r="B334" s="20" t="s">
        <v>75</v>
      </c>
      <c r="C334" s="28">
        <v>3600</v>
      </c>
      <c r="D334" s="29"/>
      <c r="E334" s="68" t="s">
        <v>215</v>
      </c>
      <c r="F334" s="22" t="s">
        <v>60</v>
      </c>
      <c r="G334" s="22" t="s">
        <v>309</v>
      </c>
      <c r="H334" s="23">
        <v>5</v>
      </c>
      <c r="I334" s="31">
        <v>44700</v>
      </c>
    </row>
    <row r="335" spans="2:9" ht="30" customHeight="1">
      <c r="B335" s="20" t="s">
        <v>48</v>
      </c>
      <c r="C335" s="28">
        <v>2500</v>
      </c>
      <c r="D335" s="29"/>
      <c r="E335" s="68" t="s">
        <v>305</v>
      </c>
      <c r="F335" s="22" t="s">
        <v>133</v>
      </c>
      <c r="G335" s="22" t="s">
        <v>307</v>
      </c>
      <c r="H335" s="23">
        <v>5</v>
      </c>
      <c r="I335" s="31">
        <v>44702</v>
      </c>
    </row>
    <row r="336" spans="2:9" ht="30" customHeight="1">
      <c r="B336" s="20" t="s">
        <v>57</v>
      </c>
      <c r="C336" s="28">
        <v>599</v>
      </c>
      <c r="D336" s="21"/>
      <c r="E336" s="68" t="s">
        <v>351</v>
      </c>
      <c r="F336" s="38" t="s">
        <v>58</v>
      </c>
      <c r="G336" s="22" t="s">
        <v>340</v>
      </c>
      <c r="H336" s="23">
        <v>5</v>
      </c>
      <c r="I336" s="24">
        <v>44708</v>
      </c>
    </row>
    <row r="337" spans="2:9" ht="30" customHeight="1">
      <c r="B337" s="20" t="s">
        <v>64</v>
      </c>
      <c r="C337" s="28">
        <f>308+13</f>
        <v>321</v>
      </c>
      <c r="D337" s="29"/>
      <c r="E337" s="68" t="s">
        <v>338</v>
      </c>
      <c r="F337" s="38" t="s">
        <v>65</v>
      </c>
      <c r="G337" s="22" t="s">
        <v>339</v>
      </c>
      <c r="H337" s="23">
        <v>5</v>
      </c>
      <c r="I337" s="24">
        <v>44708</v>
      </c>
    </row>
    <row r="338" spans="2:9" ht="30" customHeight="1">
      <c r="B338" s="20" t="s">
        <v>57</v>
      </c>
      <c r="C338" s="21">
        <v>599</v>
      </c>
      <c r="D338" s="21"/>
      <c r="E338" s="68" t="s">
        <v>351</v>
      </c>
      <c r="F338" s="22" t="s">
        <v>58</v>
      </c>
      <c r="G338" s="22" t="s">
        <v>340</v>
      </c>
      <c r="H338" s="23">
        <v>6</v>
      </c>
      <c r="I338" s="24">
        <v>44708</v>
      </c>
    </row>
    <row r="339" spans="2:9" ht="30" customHeight="1">
      <c r="B339" s="20" t="s">
        <v>48</v>
      </c>
      <c r="C339" s="21">
        <v>2500</v>
      </c>
      <c r="D339" s="21"/>
      <c r="E339" s="68" t="s">
        <v>306</v>
      </c>
      <c r="F339" s="22" t="s">
        <v>133</v>
      </c>
      <c r="G339" s="22" t="s">
        <v>307</v>
      </c>
      <c r="H339" s="23">
        <v>5</v>
      </c>
      <c r="I339" s="24">
        <v>44709</v>
      </c>
    </row>
    <row r="340" spans="2:9" ht="30" customHeight="1">
      <c r="B340" s="20" t="s">
        <v>24</v>
      </c>
      <c r="C340" s="21">
        <v>9200</v>
      </c>
      <c r="D340" s="21"/>
      <c r="E340" s="68" t="s">
        <v>237</v>
      </c>
      <c r="F340" s="22" t="s">
        <v>26</v>
      </c>
      <c r="G340" s="22" t="s">
        <v>354</v>
      </c>
      <c r="H340" s="23">
        <v>5</v>
      </c>
      <c r="I340" s="24">
        <v>44711</v>
      </c>
    </row>
    <row r="341" spans="2:9" ht="30" customHeight="1">
      <c r="B341" s="58" t="s">
        <v>227</v>
      </c>
      <c r="C341" s="64">
        <v>429</v>
      </c>
      <c r="D341" s="57"/>
      <c r="E341" s="21" t="s">
        <v>359</v>
      </c>
      <c r="F341" s="65" t="s">
        <v>356</v>
      </c>
      <c r="G341" s="26" t="s">
        <v>30</v>
      </c>
      <c r="H341" s="60">
        <v>5</v>
      </c>
      <c r="I341" s="67">
        <v>44712</v>
      </c>
    </row>
    <row r="342" spans="2:9" ht="30" customHeight="1">
      <c r="B342" s="58" t="s">
        <v>227</v>
      </c>
      <c r="C342" s="64">
        <v>580</v>
      </c>
      <c r="D342" s="57"/>
      <c r="E342" s="21" t="s">
        <v>359</v>
      </c>
      <c r="F342" s="65" t="s">
        <v>231</v>
      </c>
      <c r="G342" s="26" t="s">
        <v>30</v>
      </c>
      <c r="H342" s="60">
        <v>5</v>
      </c>
      <c r="I342" s="67">
        <v>44712</v>
      </c>
    </row>
    <row r="343" spans="2:9" ht="30" customHeight="1">
      <c r="B343" s="69" t="s">
        <v>363</v>
      </c>
      <c r="C343" s="62"/>
      <c r="D343" s="56">
        <v>828.24</v>
      </c>
      <c r="E343" s="57" t="s">
        <v>359</v>
      </c>
      <c r="F343" s="65" t="s">
        <v>106</v>
      </c>
      <c r="G343" s="66" t="s">
        <v>30</v>
      </c>
      <c r="H343" s="60">
        <v>6</v>
      </c>
      <c r="I343" s="67">
        <v>44713</v>
      </c>
    </row>
    <row r="344" spans="2:9" ht="30" customHeight="1">
      <c r="B344" s="69" t="s">
        <v>363</v>
      </c>
      <c r="C344" s="62"/>
      <c r="D344" s="56">
        <v>20.88</v>
      </c>
      <c r="E344" s="57" t="s">
        <v>359</v>
      </c>
      <c r="F344" s="65" t="s">
        <v>106</v>
      </c>
      <c r="G344" s="66" t="s">
        <v>30</v>
      </c>
      <c r="H344" s="60">
        <v>6</v>
      </c>
      <c r="I344" s="67">
        <v>44713</v>
      </c>
    </row>
    <row r="345" spans="2:9" ht="30" customHeight="1">
      <c r="B345" s="69" t="s">
        <v>361</v>
      </c>
      <c r="C345" s="62"/>
      <c r="D345" s="56">
        <v>1000</v>
      </c>
      <c r="E345" s="57" t="s">
        <v>38</v>
      </c>
      <c r="F345" s="38" t="s">
        <v>39</v>
      </c>
      <c r="G345" s="34" t="s">
        <v>40</v>
      </c>
      <c r="H345" s="60">
        <v>10</v>
      </c>
      <c r="I345" s="63">
        <v>44841</v>
      </c>
    </row>
    <row r="346" spans="2:9" ht="30" customHeight="1">
      <c r="B346" s="30" t="s">
        <v>361</v>
      </c>
      <c r="C346" s="62"/>
      <c r="D346" s="56">
        <v>1000</v>
      </c>
      <c r="E346" s="57"/>
      <c r="F346" s="61"/>
      <c r="G346" s="59"/>
      <c r="H346" s="60"/>
      <c r="I346" s="63"/>
    </row>
    <row r="347" spans="2:9" ht="30" customHeight="1">
      <c r="B347" s="69"/>
      <c r="C347" s="62"/>
      <c r="D347" s="56"/>
      <c r="E347" s="57"/>
      <c r="F347" s="61"/>
      <c r="G347" s="59"/>
      <c r="H347" s="60"/>
      <c r="I347" s="63"/>
    </row>
    <row r="348" spans="2:9" ht="30" customHeight="1">
      <c r="B348" s="20"/>
      <c r="C348" s="28" t="s">
        <v>204</v>
      </c>
      <c r="D348" s="29" t="s">
        <v>205</v>
      </c>
      <c r="E348" s="21"/>
      <c r="F348" s="22"/>
      <c r="G348" s="34"/>
      <c r="H348" s="23"/>
      <c r="I348" s="31"/>
    </row>
    <row r="349" spans="2:9" ht="30" customHeight="1">
      <c r="B349" s="40" t="s">
        <v>206</v>
      </c>
      <c r="C349" s="41">
        <f>SUBTOTAL(109,Budget[MONTO EGRESO])</f>
        <v>540061.20500000007</v>
      </c>
      <c r="D349" s="42">
        <f>SUBTOTAL(109,Budget[MONTO INGRESO])</f>
        <v>630689.12</v>
      </c>
      <c r="E349" s="43"/>
      <c r="F349" s="40"/>
      <c r="G349" s="40"/>
      <c r="H349" s="40"/>
      <c r="I349" s="44"/>
    </row>
    <row r="350" spans="2:9" ht="30" customHeight="1">
      <c r="B350" s="45"/>
      <c r="C350" s="46" t="s">
        <v>207</v>
      </c>
      <c r="D350" s="48">
        <f>Budget[[#Totals],[MONTO INGRESO]]-Budget[[#Totals],[MONTO EGRESO]]</f>
        <v>90627.914999999921</v>
      </c>
      <c r="E350" s="49" t="s">
        <v>364</v>
      </c>
      <c r="F350" s="45"/>
      <c r="G350" s="45"/>
      <c r="H350" s="45"/>
      <c r="I350" s="47"/>
    </row>
    <row r="351" spans="2:9" ht="30" customHeight="1">
      <c r="C351" s="73"/>
      <c r="D351" s="73">
        <v>90627</v>
      </c>
      <c r="E351" s="73"/>
      <c r="F351" s="74"/>
    </row>
    <row r="352" spans="2:9" ht="30" customHeight="1">
      <c r="C352" s="73"/>
      <c r="D352" s="73"/>
      <c r="E352" s="73"/>
      <c r="F352" s="74"/>
    </row>
    <row r="353" spans="3:6" ht="30" customHeight="1">
      <c r="C353" s="73"/>
      <c r="D353" s="73"/>
      <c r="E353" s="73"/>
      <c r="F353" s="74"/>
    </row>
    <row r="354" spans="3:6" ht="30" customHeight="1">
      <c r="C354" s="73"/>
      <c r="D354" s="73"/>
      <c r="E354" s="73"/>
      <c r="F354" s="74"/>
    </row>
    <row r="355" spans="3:6" ht="30" customHeight="1">
      <c r="C355" s="73"/>
      <c r="D355" s="73"/>
      <c r="E355" s="73"/>
      <c r="F355" s="74"/>
    </row>
  </sheetData>
  <sheetProtection algorithmName="SHA-512" hashValue="mcOu3720+lvQ1De2LFy5u+zn7YM+ax8OU9CahPXqG6MVFNtOalQggzV3aRwFKHlXlyJjev6VU5O//luI9FHrRA==" saltValue="XSWQ/i4nM4PlR5V4ZPltgg==" spinCount="100000" sheet="1" objects="1" scenarios="1" sort="0" autoFilter="0"/>
  <mergeCells count="1">
    <mergeCell ref="B1:I1"/>
  </mergeCells>
  <printOptions horizontalCentered="1"/>
  <pageMargins left="0.4" right="0.4" top="0.4" bottom="0.4" header="0.25" footer="0.25"/>
  <pageSetup paperSize="9" scale="55" fitToHeight="0" orientation="portrait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cuenta</vt:lpstr>
      <vt:lpstr>'Estado de cuenta'!Títulos_a_imprimir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 A. RODRIGUEZ</cp:lastModifiedBy>
  <cp:lastPrinted>2022-04-16T09:55:25Z</cp:lastPrinted>
  <dcterms:created xsi:type="dcterms:W3CDTF">2022-04-16T09:53:12Z</dcterms:created>
  <dcterms:modified xsi:type="dcterms:W3CDTF">2022-06-03T15:17:49Z</dcterms:modified>
</cp:coreProperties>
</file>